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Отдел ФТПОМС\2025\Тарифное соглашение\Заседание 1\Материалы заседания\Приложения к Протоколу\Объемы на 2025 год\"/>
    </mc:Choice>
  </mc:AlternateContent>
  <xr:revisionPtr revIDLastSave="0" documentId="13_ncr:1_{C87BCDCB-785D-483C-9DE1-C7C96D8843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аб кв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E41" i="1"/>
  <c r="J38" i="1"/>
  <c r="O37" i="1"/>
  <c r="N37" i="1"/>
  <c r="M37" i="1"/>
  <c r="L37" i="1"/>
  <c r="L36" i="1" s="1"/>
  <c r="L38" i="1" s="1"/>
  <c r="J37" i="1"/>
  <c r="I37" i="1"/>
  <c r="I36" i="1" s="1"/>
  <c r="I38" i="1" s="1"/>
  <c r="H37" i="1"/>
  <c r="H36" i="1" s="1"/>
  <c r="H38" i="1" s="1"/>
  <c r="G37" i="1"/>
  <c r="G36" i="1" s="1"/>
  <c r="G38" i="1" s="1"/>
  <c r="E37" i="1"/>
  <c r="E36" i="1" s="1"/>
  <c r="D37" i="1"/>
  <c r="O36" i="1"/>
  <c r="O38" i="1" s="1"/>
  <c r="N36" i="1"/>
  <c r="N38" i="1" s="1"/>
  <c r="J36" i="1"/>
  <c r="D36" i="1"/>
  <c r="D38" i="1" s="1"/>
  <c r="O34" i="1"/>
  <c r="N34" i="1"/>
  <c r="N33" i="1" s="1"/>
  <c r="M34" i="1"/>
  <c r="M33" i="1" s="1"/>
  <c r="L34" i="1"/>
  <c r="L33" i="1" s="1"/>
  <c r="J34" i="1"/>
  <c r="J33" i="1" s="1"/>
  <c r="I34" i="1"/>
  <c r="H34" i="1"/>
  <c r="G34" i="1"/>
  <c r="F34" i="1" s="1"/>
  <c r="F33" i="1" s="1"/>
  <c r="E34" i="1"/>
  <c r="D34" i="1"/>
  <c r="O33" i="1"/>
  <c r="I33" i="1"/>
  <c r="H33" i="1"/>
  <c r="E33" i="1"/>
  <c r="D33" i="1"/>
  <c r="O32" i="1"/>
  <c r="O31" i="1" s="1"/>
  <c r="O35" i="1" s="1"/>
  <c r="N32" i="1"/>
  <c r="M32" i="1"/>
  <c r="L32" i="1"/>
  <c r="J32" i="1"/>
  <c r="J31" i="1" s="1"/>
  <c r="I32" i="1"/>
  <c r="H32" i="1"/>
  <c r="G32" i="1"/>
  <c r="E32" i="1"/>
  <c r="D32" i="1"/>
  <c r="D31" i="1" s="1"/>
  <c r="N31" i="1"/>
  <c r="M31" i="1"/>
  <c r="I31" i="1"/>
  <c r="G31" i="1"/>
  <c r="E31" i="1"/>
  <c r="O30" i="1"/>
  <c r="N30" i="1"/>
  <c r="N29" i="1" s="1"/>
  <c r="M30" i="1"/>
  <c r="M29" i="1" s="1"/>
  <c r="L30" i="1"/>
  <c r="L29" i="1" s="1"/>
  <c r="J30" i="1"/>
  <c r="J29" i="1" s="1"/>
  <c r="I30" i="1"/>
  <c r="H30" i="1"/>
  <c r="H29" i="1" s="1"/>
  <c r="G30" i="1"/>
  <c r="F30" i="1" s="1"/>
  <c r="F29" i="1" s="1"/>
  <c r="E30" i="1"/>
  <c r="E29" i="1" s="1"/>
  <c r="D30" i="1"/>
  <c r="D29" i="1" s="1"/>
  <c r="O29" i="1"/>
  <c r="I29" i="1"/>
  <c r="G29" i="1"/>
  <c r="O27" i="1"/>
  <c r="O26" i="1" s="1"/>
  <c r="N27" i="1"/>
  <c r="M27" i="1"/>
  <c r="L27" i="1"/>
  <c r="J27" i="1"/>
  <c r="I27" i="1"/>
  <c r="I26" i="1" s="1"/>
  <c r="H27" i="1"/>
  <c r="H26" i="1" s="1"/>
  <c r="G27" i="1"/>
  <c r="G26" i="1" s="1"/>
  <c r="E27" i="1"/>
  <c r="E26" i="1" s="1"/>
  <c r="D27" i="1"/>
  <c r="N26" i="1"/>
  <c r="L26" i="1"/>
  <c r="J26" i="1"/>
  <c r="D26" i="1"/>
  <c r="O25" i="1"/>
  <c r="N25" i="1"/>
  <c r="M25" i="1"/>
  <c r="M24" i="1" s="1"/>
  <c r="L25" i="1"/>
  <c r="K25" i="1" s="1"/>
  <c r="K24" i="1" s="1"/>
  <c r="J25" i="1"/>
  <c r="I25" i="1"/>
  <c r="I24" i="1" s="1"/>
  <c r="H25" i="1"/>
  <c r="H24" i="1" s="1"/>
  <c r="G25" i="1"/>
  <c r="E25" i="1"/>
  <c r="E24" i="1" s="1"/>
  <c r="D25" i="1"/>
  <c r="N24" i="1"/>
  <c r="J24" i="1"/>
  <c r="D24" i="1"/>
  <c r="O23" i="1"/>
  <c r="N23" i="1"/>
  <c r="M23" i="1"/>
  <c r="M22" i="1" s="1"/>
  <c r="L23" i="1"/>
  <c r="J23" i="1"/>
  <c r="I23" i="1"/>
  <c r="I22" i="1" s="1"/>
  <c r="H23" i="1"/>
  <c r="H22" i="1" s="1"/>
  <c r="G23" i="1"/>
  <c r="F23" i="1" s="1"/>
  <c r="F22" i="1" s="1"/>
  <c r="E23" i="1"/>
  <c r="E22" i="1" s="1"/>
  <c r="D23" i="1"/>
  <c r="N22" i="1"/>
  <c r="L22" i="1"/>
  <c r="J22" i="1"/>
  <c r="D22" i="1"/>
  <c r="D53" i="1" s="1"/>
  <c r="O20" i="1"/>
  <c r="O19" i="1" s="1"/>
  <c r="N20" i="1"/>
  <c r="M20" i="1"/>
  <c r="L20" i="1"/>
  <c r="J20" i="1"/>
  <c r="J19" i="1" s="1"/>
  <c r="J21" i="1" s="1"/>
  <c r="I20" i="1"/>
  <c r="H20" i="1"/>
  <c r="H19" i="1" s="1"/>
  <c r="H21" i="1" s="1"/>
  <c r="G20" i="1"/>
  <c r="E20" i="1"/>
  <c r="D20" i="1"/>
  <c r="D19" i="1" s="1"/>
  <c r="N19" i="1"/>
  <c r="N21" i="1" s="1"/>
  <c r="M19" i="1"/>
  <c r="M21" i="1" s="1"/>
  <c r="I19" i="1"/>
  <c r="I21" i="1" s="1"/>
  <c r="G19" i="1"/>
  <c r="G21" i="1" s="1"/>
  <c r="E19" i="1"/>
  <c r="E21" i="1" s="1"/>
  <c r="O17" i="1"/>
  <c r="N17" i="1"/>
  <c r="M17" i="1"/>
  <c r="M16" i="1" s="1"/>
  <c r="L17" i="1"/>
  <c r="K17" i="1" s="1"/>
  <c r="K16" i="1" s="1"/>
  <c r="J17" i="1"/>
  <c r="I17" i="1"/>
  <c r="I16" i="1" s="1"/>
  <c r="H17" i="1"/>
  <c r="G17" i="1"/>
  <c r="F17" i="1" s="1"/>
  <c r="F16" i="1" s="1"/>
  <c r="E17" i="1"/>
  <c r="D17" i="1"/>
  <c r="D16" i="1" s="1"/>
  <c r="O16" i="1"/>
  <c r="N16" i="1"/>
  <c r="J16" i="1"/>
  <c r="H16" i="1"/>
  <c r="G16" i="1"/>
  <c r="O15" i="1"/>
  <c r="N15" i="1"/>
  <c r="N14" i="1" s="1"/>
  <c r="M15" i="1"/>
  <c r="K15" i="1" s="1"/>
  <c r="K14" i="1" s="1"/>
  <c r="L15" i="1"/>
  <c r="J15" i="1"/>
  <c r="I15" i="1"/>
  <c r="I14" i="1" s="1"/>
  <c r="H15" i="1"/>
  <c r="G15" i="1"/>
  <c r="E15" i="1"/>
  <c r="E14" i="1" s="1"/>
  <c r="D15" i="1"/>
  <c r="L14" i="1"/>
  <c r="J14" i="1"/>
  <c r="J18" i="1" s="1"/>
  <c r="H14" i="1"/>
  <c r="D14" i="1"/>
  <c r="D52" i="1" s="1"/>
  <c r="O12" i="1"/>
  <c r="N12" i="1"/>
  <c r="M12" i="1"/>
  <c r="M11" i="1" s="1"/>
  <c r="L12" i="1"/>
  <c r="K12" i="1" s="1"/>
  <c r="K11" i="1" s="1"/>
  <c r="J12" i="1"/>
  <c r="I12" i="1"/>
  <c r="H12" i="1"/>
  <c r="H11" i="1" s="1"/>
  <c r="G12" i="1"/>
  <c r="F12" i="1" s="1"/>
  <c r="F11" i="1" s="1"/>
  <c r="E12" i="1"/>
  <c r="D12" i="1"/>
  <c r="O11" i="1"/>
  <c r="N11" i="1"/>
  <c r="J11" i="1"/>
  <c r="I11" i="1"/>
  <c r="G11" i="1"/>
  <c r="E11" i="1"/>
  <c r="O10" i="1"/>
  <c r="N10" i="1"/>
  <c r="M10" i="1"/>
  <c r="M9" i="1" s="1"/>
  <c r="M13" i="1" s="1"/>
  <c r="L10" i="1"/>
  <c r="J10" i="1"/>
  <c r="I10" i="1"/>
  <c r="H10" i="1"/>
  <c r="G10" i="1"/>
  <c r="E10" i="1"/>
  <c r="D10" i="1"/>
  <c r="O9" i="1"/>
  <c r="O13" i="1" s="1"/>
  <c r="L9" i="1"/>
  <c r="I9" i="1"/>
  <c r="I13" i="1" s="1"/>
  <c r="H9" i="1"/>
  <c r="H13" i="1" s="1"/>
  <c r="G9" i="1"/>
  <c r="E9" i="1"/>
  <c r="D9" i="1"/>
  <c r="H28" i="1" l="1"/>
  <c r="F15" i="1"/>
  <c r="F14" i="1" s="1"/>
  <c r="F18" i="1" s="1"/>
  <c r="F20" i="1"/>
  <c r="F19" i="1" s="1"/>
  <c r="F21" i="1" s="1"/>
  <c r="K20" i="1"/>
  <c r="K19" i="1" s="1"/>
  <c r="K21" i="1" s="1"/>
  <c r="H46" i="1"/>
  <c r="G35" i="1"/>
  <c r="F10" i="1"/>
  <c r="F9" i="1" s="1"/>
  <c r="F46" i="1" s="1"/>
  <c r="H18" i="1"/>
  <c r="M14" i="1"/>
  <c r="G13" i="1"/>
  <c r="K10" i="1"/>
  <c r="K9" i="1" s="1"/>
  <c r="K13" i="1" s="1"/>
  <c r="L16" i="1"/>
  <c r="L18" i="1" s="1"/>
  <c r="J28" i="1"/>
  <c r="K23" i="1"/>
  <c r="K22" i="1" s="1"/>
  <c r="L24" i="1"/>
  <c r="L47" i="1" s="1"/>
  <c r="G33" i="1"/>
  <c r="H48" i="1"/>
  <c r="H51" i="1"/>
  <c r="D13" i="1"/>
  <c r="L13" i="1"/>
  <c r="F13" i="1"/>
  <c r="K18" i="1"/>
  <c r="D21" i="1"/>
  <c r="K53" i="1"/>
  <c r="O51" i="1"/>
  <c r="O48" i="1"/>
  <c r="N52" i="1"/>
  <c r="N47" i="1"/>
  <c r="N18" i="1"/>
  <c r="M35" i="1"/>
  <c r="M46" i="1"/>
  <c r="N35" i="1"/>
  <c r="K37" i="1"/>
  <c r="M36" i="1"/>
  <c r="M38" i="1" s="1"/>
  <c r="D46" i="1"/>
  <c r="L53" i="1"/>
  <c r="J9" i="1"/>
  <c r="J13" i="1" s="1"/>
  <c r="N9" i="1"/>
  <c r="N13" i="1" s="1"/>
  <c r="D11" i="1"/>
  <c r="L11" i="1"/>
  <c r="G14" i="1"/>
  <c r="O14" i="1"/>
  <c r="E16" i="1"/>
  <c r="L19" i="1"/>
  <c r="L21" i="1" s="1"/>
  <c r="G22" i="1"/>
  <c r="L28" i="1"/>
  <c r="K27" i="1"/>
  <c r="M26" i="1"/>
  <c r="M51" i="1" s="1"/>
  <c r="G46" i="1"/>
  <c r="F35" i="1"/>
  <c r="J35" i="1"/>
  <c r="J46" i="1"/>
  <c r="K32" i="1"/>
  <c r="K31" i="1" s="1"/>
  <c r="K47" i="1" s="1"/>
  <c r="L31" i="1"/>
  <c r="G51" i="1"/>
  <c r="G48" i="1"/>
  <c r="E13" i="1"/>
  <c r="O21" i="1"/>
  <c r="E35" i="1"/>
  <c r="E46" i="1"/>
  <c r="E51" i="1"/>
  <c r="E48" i="1"/>
  <c r="I51" i="1"/>
  <c r="I48" i="1"/>
  <c r="D18" i="1"/>
  <c r="I28" i="1"/>
  <c r="I53" i="1"/>
  <c r="M53" i="1"/>
  <c r="I35" i="1"/>
  <c r="I46" i="1"/>
  <c r="K30" i="1"/>
  <c r="K29" i="1" s="1"/>
  <c r="F32" i="1"/>
  <c r="F31" i="1" s="1"/>
  <c r="H31" i="1"/>
  <c r="H35" i="1" s="1"/>
  <c r="H39" i="1" s="1"/>
  <c r="K34" i="1"/>
  <c r="K33" i="1" s="1"/>
  <c r="E38" i="1"/>
  <c r="L46" i="1"/>
  <c r="J52" i="1"/>
  <c r="J47" i="1"/>
  <c r="J51" i="1"/>
  <c r="J48" i="1"/>
  <c r="N51" i="1"/>
  <c r="N48" i="1"/>
  <c r="E52" i="1"/>
  <c r="E47" i="1"/>
  <c r="I52" i="1"/>
  <c r="I47" i="1"/>
  <c r="M47" i="1"/>
  <c r="E18" i="1"/>
  <c r="I18" i="1"/>
  <c r="I39" i="1" s="1"/>
  <c r="M18" i="1"/>
  <c r="D28" i="1"/>
  <c r="J53" i="1"/>
  <c r="O22" i="1"/>
  <c r="O46" i="1" s="1"/>
  <c r="E28" i="1"/>
  <c r="E53" i="1"/>
  <c r="F25" i="1"/>
  <c r="F24" i="1" s="1"/>
  <c r="F52" i="1" s="1"/>
  <c r="G24" i="1"/>
  <c r="O24" i="1"/>
  <c r="N28" i="1"/>
  <c r="L35" i="1"/>
  <c r="D35" i="1"/>
  <c r="D47" i="1"/>
  <c r="H53" i="1"/>
  <c r="F27" i="1"/>
  <c r="F26" i="1" s="1"/>
  <c r="F51" i="1" s="1"/>
  <c r="F37" i="1"/>
  <c r="F36" i="1" s="1"/>
  <c r="I45" i="1" l="1"/>
  <c r="I44" i="1" s="1"/>
  <c r="N53" i="1"/>
  <c r="N54" i="1" s="1"/>
  <c r="L52" i="1"/>
  <c r="F47" i="1"/>
  <c r="M54" i="1"/>
  <c r="N46" i="1"/>
  <c r="N45" i="1" s="1"/>
  <c r="F53" i="1"/>
  <c r="F54" i="1" s="1"/>
  <c r="M52" i="1"/>
  <c r="O52" i="1"/>
  <c r="O47" i="1"/>
  <c r="O45" i="1" s="1"/>
  <c r="O18" i="1"/>
  <c r="L39" i="1"/>
  <c r="J54" i="1"/>
  <c r="I54" i="1"/>
  <c r="J45" i="1"/>
  <c r="K26" i="1"/>
  <c r="G53" i="1"/>
  <c r="G54" i="1" s="1"/>
  <c r="G28" i="1"/>
  <c r="G52" i="1"/>
  <c r="G47" i="1"/>
  <c r="G18" i="1"/>
  <c r="N39" i="1"/>
  <c r="N44" i="1" s="1"/>
  <c r="O53" i="1"/>
  <c r="O28" i="1"/>
  <c r="H44" i="1"/>
  <c r="H52" i="1"/>
  <c r="H54" i="1" s="1"/>
  <c r="H47" i="1"/>
  <c r="H45" i="1" s="1"/>
  <c r="K46" i="1"/>
  <c r="K35" i="1"/>
  <c r="M28" i="1"/>
  <c r="M39" i="1" s="1"/>
  <c r="M48" i="1"/>
  <c r="M45" i="1" s="1"/>
  <c r="E45" i="1"/>
  <c r="G45" i="1"/>
  <c r="L51" i="1"/>
  <c r="L54" i="1" s="1"/>
  <c r="L48" i="1"/>
  <c r="L45" i="1" s="1"/>
  <c r="J39" i="1"/>
  <c r="K36" i="1"/>
  <c r="F48" i="1"/>
  <c r="F45" i="1" s="1"/>
  <c r="D39" i="1"/>
  <c r="F38" i="1"/>
  <c r="E54" i="1"/>
  <c r="E39" i="1"/>
  <c r="F28" i="1"/>
  <c r="F39" i="1" s="1"/>
  <c r="D48" i="1"/>
  <c r="D45" i="1" s="1"/>
  <c r="D51" i="1"/>
  <c r="D54" i="1" s="1"/>
  <c r="O54" i="1" l="1"/>
  <c r="M44" i="1"/>
  <c r="F44" i="1"/>
  <c r="E44" i="1"/>
  <c r="E40" i="1"/>
  <c r="D44" i="1"/>
  <c r="K38" i="1"/>
  <c r="G39" i="1"/>
  <c r="G44" i="1" s="1"/>
  <c r="L44" i="1"/>
  <c r="J44" i="1"/>
  <c r="K52" i="1"/>
  <c r="K51" i="1"/>
  <c r="K54" i="1" s="1"/>
  <c r="K28" i="1"/>
  <c r="K48" i="1"/>
  <c r="K45" i="1" s="1"/>
  <c r="O39" i="1"/>
  <c r="K39" i="1" l="1"/>
  <c r="O44" i="1"/>
  <c r="K44" i="1"/>
  <c r="K40" i="1"/>
</calcChain>
</file>

<file path=xl/sharedStrings.xml><?xml version="1.0" encoding="utf-8"?>
<sst xmlns="http://schemas.openxmlformats.org/spreadsheetml/2006/main" count="82" uniqueCount="40">
  <si>
    <t>Приложение №6</t>
  </si>
  <si>
    <t>Поквартальное распределение плановых объемов и стоимости медицинской помощи по  профилю "Медицинская реабилитация" на 2025 год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</si>
  <si>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</si>
  <si>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</si>
  <si>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</si>
  <si>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</si>
  <si>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</si>
  <si>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</si>
  <si>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</si>
  <si>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</si>
  <si>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</si>
  <si>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</si>
  <si>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</si>
  <si>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</si>
  <si>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</si>
  <si>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</si>
  <si>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</si>
  <si>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"Республиканская больница №1"</t>
  </si>
  <si>
    <t>Крруглосуточный стационар</t>
  </si>
  <si>
    <t>Медицинская реабилитация</t>
  </si>
  <si>
    <t>Законченный случай</t>
  </si>
  <si>
    <t>АПП</t>
  </si>
  <si>
    <t>посещение</t>
  </si>
  <si>
    <t>итого</t>
  </si>
  <si>
    <t>ГБУЗ РТ "РКДЦ</t>
  </si>
  <si>
    <t>Дневной стационар</t>
  </si>
  <si>
    <t>ГБУЗ РТ "Дзун-Хемчикский ММЦ"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</si>
  <si>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</si>
  <si>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</si>
  <si>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Круглосуточный стационар</t>
  </si>
  <si>
    <t>ГБУЗ РТ "Улуг-Хемский ММЦ"</t>
  </si>
  <si>
    <t>ВСЕГО</t>
  </si>
  <si>
    <t>Реабилитация КС</t>
  </si>
  <si>
    <t>Реабилитация ДС</t>
  </si>
  <si>
    <t>Реабилитация АПП</t>
  </si>
  <si>
    <t>ДС</t>
  </si>
  <si>
    <t>КС</t>
  </si>
  <si>
    <t>ИТОГО:</t>
  </si>
  <si>
    <t>При обращении по медицинской реабилитации на дому (АПП), применяется повышающий коэффициент = 1,2.</t>
  </si>
  <si>
    <t>к Протоколу заседания Комиссии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</si>
</sst>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horizontal="left" vertical="top" wrapText="1"/>
    </xf>
  </cellStyleXfs>
  <cellXfs count="73">
    <xf numFmtId="0" fontId="0" fillId="0" borderId="0" xfId="0"/>
    <xf numFmtId="0" fontId="1" fillId="0" borderId="0" xfId="0" applyFont="1"/>
    <xf numFmtId="0" fontId="4" fillId="2" borderId="0" xfId="1" applyNumberFormat="1" applyFont="1" applyFill="1" applyBorder="1" applyAlignment="1" applyProtection="1">
      <alignment horizontal="right" vertical="top" wrapText="1"/>
    </xf>
    <xf numFmtId="164" fontId="0" fillId="0" borderId="0" xfId="0" applyNumberFormat="1"/>
    <xf numFmtId="1" fontId="0" fillId="0" borderId="0" xfId="0" applyNumberFormat="1"/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vertical="center"/>
    </xf>
    <xf numFmtId="0" fontId="4" fillId="4" borderId="2" xfId="1" applyNumberFormat="1" applyFont="1" applyFill="1" applyBorder="1" applyAlignment="1" applyProtection="1">
      <alignment horizontal="right" vertical="top" wrapText="1"/>
    </xf>
    <xf numFmtId="0" fontId="5" fillId="2" borderId="8" xfId="1" applyNumberFormat="1" applyFont="1" applyFill="1" applyBorder="1" applyAlignment="1" applyProtection="1">
      <alignment horizontal="left" vertical="top" wrapText="1"/>
    </xf>
    <xf numFmtId="1" fontId="0" fillId="0" borderId="8" xfId="0" applyNumberFormat="1" applyFill="1" applyBorder="1"/>
    <xf numFmtId="0" fontId="0" fillId="0" borderId="8" xfId="0" applyBorder="1"/>
    <xf numFmtId="0" fontId="5" fillId="2" borderId="0" xfId="1" applyNumberFormat="1" applyFont="1" applyFill="1" applyBorder="1" applyAlignment="1" applyProtection="1">
      <alignment horizontal="left" vertical="top" wrapText="1"/>
    </xf>
    <xf numFmtId="0" fontId="2" fillId="0" borderId="8" xfId="0" applyFont="1" applyBorder="1" applyAlignment="1">
      <alignment horizontal="center"/>
    </xf>
    <xf numFmtId="0" fontId="6" fillId="2" borderId="0" xfId="1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1" applyNumberFormat="1" applyFont="1" applyFill="1" applyBorder="1" applyAlignment="1" applyProtection="1">
      <alignment horizontal="center" vertical="top" wrapText="1"/>
    </xf>
    <xf numFmtId="0" fontId="7" fillId="2" borderId="3" xfId="1" applyNumberFormat="1" applyFont="1" applyFill="1" applyBorder="1" applyAlignment="1" applyProtection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center" vertical="top" wrapText="1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2" borderId="1" xfId="1" applyNumberFormat="1" applyFont="1" applyFill="1" applyBorder="1" applyAlignment="1" applyProtection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7" fillId="4" borderId="5" xfId="1" applyNumberFormat="1" applyFont="1" applyFill="1" applyBorder="1" applyAlignment="1" applyProtection="1">
      <alignment horizontal="right" vertical="center" wrapText="1"/>
    </xf>
    <xf numFmtId="164" fontId="7" fillId="4" borderId="5" xfId="1" applyNumberFormat="1" applyFont="1" applyFill="1" applyBorder="1" applyAlignment="1" applyProtection="1">
      <alignment horizontal="right" vertical="center" wrapText="1"/>
    </xf>
    <xf numFmtId="164" fontId="7" fillId="4" borderId="6" xfId="1" applyNumberFormat="1" applyFont="1" applyFill="1" applyBorder="1" applyAlignment="1" applyProtection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2" borderId="8" xfId="1" applyNumberFormat="1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>
      <alignment vertical="center"/>
    </xf>
    <xf numFmtId="164" fontId="9" fillId="0" borderId="8" xfId="0" applyNumberFormat="1" applyFont="1" applyFill="1" applyBorder="1" applyAlignment="1">
      <alignment vertical="center"/>
    </xf>
    <xf numFmtId="1" fontId="9" fillId="0" borderId="8" xfId="0" applyNumberFormat="1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vertical="center"/>
    </xf>
    <xf numFmtId="0" fontId="9" fillId="4" borderId="8" xfId="0" applyFont="1" applyFill="1" applyBorder="1" applyAlignment="1">
      <alignment horizontal="center" vertical="center" wrapText="1"/>
    </xf>
    <xf numFmtId="0" fontId="7" fillId="4" borderId="8" xfId="1" applyNumberFormat="1" applyFont="1" applyFill="1" applyBorder="1" applyAlignment="1" applyProtection="1">
      <alignment horizontal="right" vertical="center" wrapText="1"/>
    </xf>
    <xf numFmtId="164" fontId="7" fillId="4" borderId="8" xfId="1" applyNumberFormat="1" applyFont="1" applyFill="1" applyBorder="1" applyAlignment="1" applyProtection="1">
      <alignment horizontal="right" vertical="center" wrapText="1"/>
    </xf>
    <xf numFmtId="164" fontId="7" fillId="4" borderId="9" xfId="1" applyNumberFormat="1" applyFont="1" applyFill="1" applyBorder="1" applyAlignment="1" applyProtection="1">
      <alignment horizontal="right" vertical="center" wrapText="1"/>
    </xf>
    <xf numFmtId="0" fontId="9" fillId="0" borderId="8" xfId="0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1" fontId="9" fillId="0" borderId="8" xfId="0" applyNumberFormat="1" applyFont="1" applyBorder="1" applyAlignment="1">
      <alignment vertical="center"/>
    </xf>
    <xf numFmtId="164" fontId="9" fillId="0" borderId="9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7" fillId="5" borderId="11" xfId="1" applyNumberFormat="1" applyFont="1" applyFill="1" applyBorder="1" applyAlignment="1" applyProtection="1">
      <alignment horizontal="center" vertical="center" wrapText="1"/>
    </xf>
    <xf numFmtId="0" fontId="7" fillId="5" borderId="12" xfId="1" applyNumberFormat="1" applyFont="1" applyFill="1" applyBorder="1" applyAlignment="1" applyProtection="1">
      <alignment horizontal="center" vertical="center" wrapText="1"/>
    </xf>
    <xf numFmtId="0" fontId="9" fillId="5" borderId="13" xfId="0" applyFont="1" applyFill="1" applyBorder="1" applyAlignment="1">
      <alignment vertical="center"/>
    </xf>
    <xf numFmtId="164" fontId="9" fillId="5" borderId="13" xfId="0" applyNumberFormat="1" applyFont="1" applyFill="1" applyBorder="1" applyAlignment="1">
      <alignment vertical="center"/>
    </xf>
    <xf numFmtId="0" fontId="7" fillId="6" borderId="5" xfId="1" applyNumberFormat="1" applyFont="1" applyFill="1" applyBorder="1" applyAlignment="1" applyProtection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5" borderId="16" xfId="1" applyNumberFormat="1" applyFont="1" applyFill="1" applyBorder="1" applyAlignment="1" applyProtection="1">
      <alignment horizontal="center" vertical="center" wrapText="1"/>
    </xf>
    <xf numFmtId="0" fontId="7" fillId="5" borderId="17" xfId="1" applyNumberFormat="1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6" borderId="8" xfId="1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>
      <alignment vertical="center"/>
    </xf>
    <xf numFmtId="164" fontId="9" fillId="2" borderId="8" xfId="0" applyNumberFormat="1" applyFont="1" applyFill="1" applyBorder="1" applyAlignment="1">
      <alignment vertical="center"/>
    </xf>
    <xf numFmtId="164" fontId="9" fillId="2" borderId="9" xfId="0" applyNumberFormat="1" applyFont="1" applyFill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vertical="center"/>
    </xf>
    <xf numFmtId="0" fontId="7" fillId="4" borderId="8" xfId="1" applyNumberFormat="1" applyFont="1" applyFill="1" applyBorder="1" applyAlignment="1" applyProtection="1">
      <alignment horizontal="center" vertical="center" wrapText="1"/>
    </xf>
    <xf numFmtId="1" fontId="9" fillId="5" borderId="13" xfId="0" applyNumberFormat="1" applyFont="1" applyFill="1" applyBorder="1" applyAlignment="1">
      <alignment vertical="center"/>
    </xf>
    <xf numFmtId="165" fontId="7" fillId="0" borderId="8" xfId="0" applyNumberFormat="1" applyFont="1" applyFill="1" applyBorder="1" applyAlignment="1"/>
    <xf numFmtId="1" fontId="9" fillId="6" borderId="8" xfId="0" applyNumberFormat="1" applyFont="1" applyFill="1" applyBorder="1" applyAlignment="1">
      <alignment vertical="center"/>
    </xf>
    <xf numFmtId="164" fontId="9" fillId="6" borderId="8" xfId="0" applyNumberFormat="1" applyFont="1" applyFill="1" applyBorder="1" applyAlignment="1">
      <alignment vertical="center"/>
    </xf>
    <xf numFmtId="165" fontId="7" fillId="0" borderId="14" xfId="0" applyNumberFormat="1" applyFont="1" applyFill="1" applyBorder="1" applyAlignment="1"/>
    <xf numFmtId="0" fontId="7" fillId="2" borderId="18" xfId="1" applyNumberFormat="1" applyFont="1" applyFill="1" applyBorder="1" applyAlignment="1" applyProtection="1">
      <alignment horizontal="left" vertical="center" wrapText="1"/>
    </xf>
    <xf numFmtId="1" fontId="9" fillId="0" borderId="20" xfId="0" applyNumberFormat="1" applyFont="1" applyFill="1" applyBorder="1" applyAlignment="1">
      <alignment vertical="center"/>
    </xf>
    <xf numFmtId="164" fontId="9" fillId="0" borderId="20" xfId="0" applyNumberFormat="1" applyFont="1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1" fontId="10" fillId="0" borderId="22" xfId="0" applyNumberFormat="1" applyFont="1" applyBorder="1" applyAlignment="1">
      <alignment vertical="center"/>
    </xf>
    <xf numFmtId="164" fontId="10" fillId="0" borderId="22" xfId="0" applyNumberFormat="1" applyFont="1" applyBorder="1" applyAlignment="1">
      <alignment vertic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5\&#1057;&#1042;&#1054;&#1044;%201%20&#1086;&#1090;%2028.01.2025\&#1057;&#1074;&#1086;&#1076;%20&#1085;&#1072;%202025%20&#1075;&#1086;&#1076;\&#1050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5\&#1057;&#1042;&#1054;&#1044;%201%20&#1086;&#1090;%2028.01.2025\&#1057;&#1074;&#1086;&#1076;%20&#1085;&#1072;%202025%20&#1075;&#1086;&#1076;\&#1040;&#1055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5\&#1057;&#1042;&#1054;&#1044;%201%20&#1086;&#1090;%2028.01.2025\&#1057;&#1074;&#1086;&#1076;%20&#1085;&#1072;%202025%20&#1075;&#1086;&#1076;\&#1044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5\&#1057;&#1042;&#1054;&#1044;%201%20&#1086;&#1090;%2028.01.2025\&#1057;&#1074;&#1086;&#1076;%20&#1085;&#1072;%202025%20&#1075;&#1086;&#1076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5"/>
      <sheetName val="отклонение"/>
      <sheetName val="Лист2"/>
      <sheetName val="онкология"/>
      <sheetName val="стар онкология"/>
    </sheetNames>
    <sheetDataSet>
      <sheetData sheetId="0">
        <row r="10">
          <cell r="G10">
            <v>67</v>
          </cell>
        </row>
        <row r="3222">
          <cell r="J3222">
            <v>174</v>
          </cell>
          <cell r="N3222">
            <v>201</v>
          </cell>
          <cell r="S3222">
            <v>198</v>
          </cell>
          <cell r="Z3222">
            <v>198</v>
          </cell>
          <cell r="AA3222">
            <v>771</v>
          </cell>
          <cell r="CQ3222">
            <v>14382.850039018245</v>
          </cell>
          <cell r="DO3222">
            <v>16361.095712974087</v>
          </cell>
          <cell r="ES3222">
            <v>15878.100520738697</v>
          </cell>
          <cell r="GI3222">
            <v>15350.732684144394</v>
          </cell>
          <cell r="GO3222">
            <v>61972.778956875438</v>
          </cell>
        </row>
        <row r="3239">
          <cell r="J3239">
            <v>126</v>
          </cell>
          <cell r="N3239">
            <v>134</v>
          </cell>
          <cell r="S3239">
            <v>133</v>
          </cell>
          <cell r="Z3239">
            <v>134</v>
          </cell>
          <cell r="AA3239">
            <v>527</v>
          </cell>
          <cell r="CQ3239">
            <v>11408.486611730004</v>
          </cell>
          <cell r="DO3239">
            <v>12120.859507785863</v>
          </cell>
          <cell r="ES3239">
            <v>11877.390290146517</v>
          </cell>
          <cell r="GI3239">
            <v>12120.859507785863</v>
          </cell>
          <cell r="GO3239">
            <v>47527.595917448256</v>
          </cell>
        </row>
        <row r="3245">
          <cell r="J3245">
            <v>97</v>
          </cell>
          <cell r="N3245">
            <v>102</v>
          </cell>
          <cell r="S3245">
            <v>103</v>
          </cell>
          <cell r="Z3245">
            <v>102</v>
          </cell>
          <cell r="AA3245">
            <v>404</v>
          </cell>
          <cell r="CQ3245">
            <v>14302.167019510638</v>
          </cell>
          <cell r="DO3245">
            <v>15030.715608280241</v>
          </cell>
          <cell r="ES3245">
            <v>15180.433049781313</v>
          </cell>
          <cell r="GI3245">
            <v>15030.715608280241</v>
          </cell>
          <cell r="GO3245">
            <v>59544.031285852441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школа сахарного диабета"/>
      <sheetName val="неотложка с коэф"/>
      <sheetName val="медреаб."/>
      <sheetName val="ДНХБ"/>
      <sheetName val="ДНХБ онко"/>
      <sheetName val="ДНХБ сх"/>
      <sheetName val="ДНХБ бск"/>
      <sheetName val="разовые без стом"/>
      <sheetName val="проф.пос. по стом. "/>
      <sheetName val="иные"/>
      <sheetName val="ФАП"/>
      <sheetName val="ЦАОП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гемодиализ"/>
      <sheetName val="отклонение"/>
    </sheetNames>
    <sheetDataSet>
      <sheetData sheetId="0">
        <row r="8">
          <cell r="D8">
            <v>575</v>
          </cell>
        </row>
      </sheetData>
      <sheetData sheetId="1">
        <row r="10">
          <cell r="D10">
            <v>36</v>
          </cell>
        </row>
      </sheetData>
      <sheetData sheetId="2">
        <row r="4">
          <cell r="Y4">
            <v>71437</v>
          </cell>
        </row>
      </sheetData>
      <sheetData sheetId="3">
        <row r="17">
          <cell r="D17">
            <v>0</v>
          </cell>
        </row>
      </sheetData>
      <sheetData sheetId="4">
        <row r="9">
          <cell r="D9">
            <v>529</v>
          </cell>
        </row>
      </sheetData>
      <sheetData sheetId="5">
        <row r="22">
          <cell r="E22">
            <v>4</v>
          </cell>
          <cell r="H22">
            <v>12</v>
          </cell>
          <cell r="L22">
            <v>12</v>
          </cell>
          <cell r="P22">
            <v>12</v>
          </cell>
          <cell r="W22">
            <v>12</v>
          </cell>
          <cell r="X22">
            <v>48</v>
          </cell>
          <cell r="BA22">
            <v>570.29975999999999</v>
          </cell>
          <cell r="BU22">
            <v>570.29975999999999</v>
          </cell>
          <cell r="CO22">
            <v>570.29975999999999</v>
          </cell>
          <cell r="DX22">
            <v>570.29975999999999</v>
          </cell>
          <cell r="EC22">
            <v>2281.19904</v>
          </cell>
        </row>
        <row r="65">
          <cell r="H65">
            <v>54</v>
          </cell>
          <cell r="L65">
            <v>51</v>
          </cell>
          <cell r="P65">
            <v>41</v>
          </cell>
          <cell r="W65">
            <v>54</v>
          </cell>
          <cell r="X65">
            <v>200</v>
          </cell>
          <cell r="BA65">
            <v>2594.1593100000005</v>
          </cell>
          <cell r="BU65">
            <v>2448.7793850000003</v>
          </cell>
          <cell r="CO65">
            <v>1978.2595350000001</v>
          </cell>
          <cell r="DX65">
            <v>2436.9594999999999</v>
          </cell>
          <cell r="EC65">
            <v>9458.1577300000008</v>
          </cell>
        </row>
        <row r="79">
          <cell r="H79">
            <v>63</v>
          </cell>
          <cell r="L79">
            <v>63</v>
          </cell>
          <cell r="P79">
            <v>60</v>
          </cell>
          <cell r="W79">
            <v>80</v>
          </cell>
          <cell r="X79">
            <v>266</v>
          </cell>
          <cell r="BA79">
            <v>2962.5840000000003</v>
          </cell>
          <cell r="BU79">
            <v>2962.5840000000003</v>
          </cell>
          <cell r="CO79">
            <v>2843.9040000000005</v>
          </cell>
          <cell r="DX79">
            <v>3635.1040000000007</v>
          </cell>
          <cell r="EC79">
            <v>12404.176000000001</v>
          </cell>
        </row>
        <row r="93">
          <cell r="H93">
            <v>81</v>
          </cell>
          <cell r="L93">
            <v>81</v>
          </cell>
          <cell r="P93">
            <v>61</v>
          </cell>
          <cell r="W93">
            <v>79</v>
          </cell>
          <cell r="X93">
            <v>302</v>
          </cell>
          <cell r="BA93">
            <v>3321.2339999999999</v>
          </cell>
          <cell r="BU93">
            <v>3321.2339999999999</v>
          </cell>
          <cell r="CO93">
            <v>2433.5540000000001</v>
          </cell>
          <cell r="DX93">
            <v>3275.7739999999999</v>
          </cell>
          <cell r="EC93">
            <v>12351.796</v>
          </cell>
        </row>
        <row r="107">
          <cell r="H107">
            <v>38</v>
          </cell>
          <cell r="L107">
            <v>58</v>
          </cell>
          <cell r="P107">
            <v>56</v>
          </cell>
          <cell r="W107">
            <v>48</v>
          </cell>
          <cell r="X107">
            <v>200</v>
          </cell>
          <cell r="BA107">
            <v>1645.2694650000001</v>
          </cell>
          <cell r="BU107">
            <v>2507.989255</v>
          </cell>
          <cell r="CO107">
            <v>2419.0492300000001</v>
          </cell>
          <cell r="DX107">
            <v>2062.1993199999997</v>
          </cell>
          <cell r="EC107">
            <v>8634.5072700000001</v>
          </cell>
        </row>
      </sheetData>
      <sheetData sheetId="6">
        <row r="7">
          <cell r="D7">
            <v>23</v>
          </cell>
        </row>
      </sheetData>
      <sheetData sheetId="7">
        <row r="7">
          <cell r="D7">
            <v>30</v>
          </cell>
        </row>
      </sheetData>
      <sheetData sheetId="8">
        <row r="7">
          <cell r="D7">
            <v>28</v>
          </cell>
        </row>
      </sheetData>
      <sheetData sheetId="9">
        <row r="7">
          <cell r="D7">
            <v>157</v>
          </cell>
        </row>
      </sheetData>
      <sheetData sheetId="10">
        <row r="8">
          <cell r="D8">
            <v>780</v>
          </cell>
        </row>
      </sheetData>
      <sheetData sheetId="11">
        <row r="10">
          <cell r="D10">
            <v>60</v>
          </cell>
        </row>
      </sheetData>
      <sheetData sheetId="12">
        <row r="9">
          <cell r="D9">
            <v>200</v>
          </cell>
        </row>
      </sheetData>
      <sheetData sheetId="13">
        <row r="5">
          <cell r="D5">
            <v>513</v>
          </cell>
        </row>
      </sheetData>
      <sheetData sheetId="14">
        <row r="8">
          <cell r="D8">
            <v>231</v>
          </cell>
        </row>
      </sheetData>
      <sheetData sheetId="15">
        <row r="8">
          <cell r="D8">
            <v>1230</v>
          </cell>
        </row>
      </sheetData>
      <sheetData sheetId="16"/>
      <sheetData sheetId="17"/>
      <sheetData sheetId="18"/>
      <sheetData sheetId="19"/>
      <sheetData sheetId="20">
        <row r="9">
          <cell r="D9">
            <v>510</v>
          </cell>
        </row>
      </sheetData>
      <sheetData sheetId="21">
        <row r="14">
          <cell r="D14">
            <v>0</v>
          </cell>
        </row>
      </sheetData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евной стационар"/>
      <sheetName val="Лист3"/>
      <sheetName val="Лист1"/>
      <sheetName val="Лист2"/>
    </sheetNames>
    <sheetDataSet>
      <sheetData sheetId="0">
        <row r="10">
          <cell r="H10">
            <v>28</v>
          </cell>
        </row>
        <row r="1286">
          <cell r="L1286">
            <v>85</v>
          </cell>
          <cell r="R1286">
            <v>84</v>
          </cell>
          <cell r="Y1286">
            <v>83</v>
          </cell>
          <cell r="AF1286">
            <v>84</v>
          </cell>
          <cell r="AG1286">
            <v>336</v>
          </cell>
          <cell r="CL1286">
            <v>3917.3714530776092</v>
          </cell>
          <cell r="DF1286">
            <v>3872.7651288069569</v>
          </cell>
          <cell r="EE1286">
            <v>3901.6766352786763</v>
          </cell>
          <cell r="FN1286">
            <v>3939.6746152129358</v>
          </cell>
          <cell r="FS1286">
            <v>15631.487832376179</v>
          </cell>
        </row>
        <row r="1299">
          <cell r="L1299">
            <v>120</v>
          </cell>
          <cell r="R1299">
            <v>120</v>
          </cell>
          <cell r="Y1299">
            <v>119</v>
          </cell>
          <cell r="AF1299">
            <v>117</v>
          </cell>
          <cell r="AG1299">
            <v>476</v>
          </cell>
          <cell r="CL1299">
            <v>6220.1041066298712</v>
          </cell>
          <cell r="DF1299">
            <v>6220.1041066298712</v>
          </cell>
          <cell r="EE1299">
            <v>6196.699553771814</v>
          </cell>
          <cell r="FN1299">
            <v>6149.8904480556967</v>
          </cell>
          <cell r="FS1299">
            <v>24786.798215087256</v>
          </cell>
        </row>
        <row r="1306">
          <cell r="L1306">
            <v>6</v>
          </cell>
          <cell r="R1306">
            <v>6</v>
          </cell>
          <cell r="Y1306">
            <v>6</v>
          </cell>
          <cell r="AF1306">
            <v>6</v>
          </cell>
          <cell r="AG1306">
            <v>24</v>
          </cell>
          <cell r="CL1306">
            <v>338.43469340424235</v>
          </cell>
          <cell r="DF1306">
            <v>338.43469340424235</v>
          </cell>
          <cell r="EE1306">
            <v>338.43469340424235</v>
          </cell>
          <cell r="FN1306">
            <v>338.43469340424235</v>
          </cell>
          <cell r="FS1306">
            <v>1353.7387736169694</v>
          </cell>
        </row>
        <row r="1315">
          <cell r="AG1315">
            <v>14</v>
          </cell>
          <cell r="FS1315">
            <v>686.75853925252227</v>
          </cell>
        </row>
        <row r="1316">
          <cell r="L1316">
            <v>5</v>
          </cell>
          <cell r="R1316">
            <v>4</v>
          </cell>
          <cell r="Y1316">
            <v>3</v>
          </cell>
          <cell r="AF1316">
            <v>2</v>
          </cell>
          <cell r="CL1316">
            <v>254.83678899512441</v>
          </cell>
          <cell r="DF1316">
            <v>178.56313289217533</v>
          </cell>
          <cell r="EE1316">
            <v>145.452088382368</v>
          </cell>
          <cell r="FN1316">
            <v>107.9065289828543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МЕНЛА"/>
      <sheetName val="ИП Монгуш"/>
      <sheetName val="КУЖУР МЕДИКАЛ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ООО ДИАГРУПП"/>
      <sheetName val="ООО СЦЯМ"/>
      <sheetName val="ООО РДЦ "/>
      <sheetName val="ООО Алдан"/>
      <sheetName val="Тубдиспансер"/>
      <sheetName val="СПИД"/>
      <sheetName val="Айвимед"/>
      <sheetName val="ПокровМед"/>
      <sheetName val="Вита+"/>
      <sheetName val="Виталаб"/>
      <sheetName val="Юним-Сибирь"/>
      <sheetName val="Ситилаб"/>
      <sheetName val="гиппократ"/>
      <sheetName val="СВОД"/>
      <sheetName val="свод по мо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13"/>
      <sheetName val="2023-1 "/>
      <sheetName val="2023-6"/>
      <sheetName val="2024-1"/>
      <sheetName val="2024-8 (2)"/>
      <sheetName val="2024-8"/>
      <sheetName val="2025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62">
          <cell r="X62">
            <v>256633.02556050901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zoomScale="85" zoomScaleNormal="85" workbookViewId="0">
      <pane xSplit="3" ySplit="8" topLeftCell="D9" activePane="bottomRight" state="frozen"/>
      <selection pane="topRight" activeCell="E1" sqref="E1"/>
      <selection pane="bottomLeft" activeCell="A5" sqref="A5"/>
      <selection pane="bottomRight" activeCell="J29" sqref="J29"/>
    </sheetView>
  </sheetViews>
  <sheetFormatPr defaultRowHeight="14.4" x14ac:dyDescent="0.3"/>
  <cols>
    <col min="1" max="1" width="32.33203125" customWidth="1"/>
    <col min="2" max="2" width="17.44140625" customWidth="1"/>
    <col min="3" max="3" width="9.33203125" customWidth="1"/>
    <col min="4" max="4" width="10.33203125" bestFit="1" customWidth="1"/>
    <col min="5" max="5" width="10.77734375" bestFit="1" customWidth="1"/>
    <col min="6" max="6" width="10.33203125" bestFit="1" customWidth="1"/>
    <col min="11" max="11" width="9.77734375" bestFit="1" customWidth="1"/>
    <col min="12" max="15" width="9" bestFit="1" customWidth="1"/>
  </cols>
  <sheetData>
    <row r="1" spans="1:18" x14ac:dyDescent="0.3">
      <c r="K1" s="1" t="s">
        <v>0</v>
      </c>
    </row>
    <row r="2" spans="1:18" x14ac:dyDescent="0.3">
      <c r="K2" s="1" t="s">
        <v>39</v>
      </c>
    </row>
    <row r="4" spans="1:18" x14ac:dyDescent="0.3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6" spans="1:18" x14ac:dyDescent="0.3">
      <c r="A6" s="15" t="s">
        <v>2</v>
      </c>
      <c r="B6" s="15" t="s">
        <v>3</v>
      </c>
      <c r="C6" s="16" t="s">
        <v>4</v>
      </c>
      <c r="D6" s="17" t="s">
        <v>5</v>
      </c>
      <c r="E6" s="17" t="s">
        <v>6</v>
      </c>
      <c r="F6" s="18" t="s">
        <v>7</v>
      </c>
      <c r="G6" s="18"/>
      <c r="H6" s="18"/>
      <c r="I6" s="18"/>
      <c r="J6" s="18"/>
      <c r="K6" s="18"/>
      <c r="L6" s="18"/>
      <c r="M6" s="18"/>
      <c r="N6" s="18"/>
      <c r="O6" s="18"/>
    </row>
    <row r="7" spans="1:18" x14ac:dyDescent="0.3">
      <c r="A7" s="19"/>
      <c r="B7" s="19"/>
      <c r="C7" s="20"/>
      <c r="D7" s="17"/>
      <c r="E7" s="17"/>
      <c r="F7" s="21" t="s">
        <v>5</v>
      </c>
      <c r="G7" s="21"/>
      <c r="H7" s="21"/>
      <c r="I7" s="21"/>
      <c r="J7" s="21"/>
      <c r="K7" s="21" t="s">
        <v>6</v>
      </c>
      <c r="L7" s="21"/>
      <c r="M7" s="21"/>
      <c r="N7" s="21"/>
      <c r="O7" s="21"/>
    </row>
    <row r="8" spans="1:18" ht="15" thickBot="1" x14ac:dyDescent="0.35">
      <c r="A8" s="19"/>
      <c r="B8" s="19"/>
      <c r="C8" s="20"/>
      <c r="D8" s="15"/>
      <c r="E8" s="15"/>
      <c r="F8" s="22" t="s">
        <v>8</v>
      </c>
      <c r="G8" s="23" t="s">
        <v>9</v>
      </c>
      <c r="H8" s="23" t="s">
        <v>10</v>
      </c>
      <c r="I8" s="23" t="s">
        <v>11</v>
      </c>
      <c r="J8" s="23" t="s">
        <v>12</v>
      </c>
      <c r="K8" s="22" t="s">
        <v>8</v>
      </c>
      <c r="L8" s="23" t="s">
        <v>13</v>
      </c>
      <c r="M8" s="23" t="s">
        <v>14</v>
      </c>
      <c r="N8" s="23" t="s">
        <v>15</v>
      </c>
      <c r="O8" s="23" t="s">
        <v>16</v>
      </c>
    </row>
    <row r="9" spans="1:18" ht="30" customHeight="1" x14ac:dyDescent="0.3">
      <c r="A9" s="24" t="s">
        <v>17</v>
      </c>
      <c r="B9" s="25" t="s">
        <v>18</v>
      </c>
      <c r="C9" s="25"/>
      <c r="D9" s="26">
        <f>SUBTOTAL(9,D10)</f>
        <v>771</v>
      </c>
      <c r="E9" s="27">
        <f t="shared" ref="E9:O9" si="0">SUBTOTAL(9,E10)</f>
        <v>61972.778956875438</v>
      </c>
      <c r="F9" s="26">
        <f t="shared" si="0"/>
        <v>771</v>
      </c>
      <c r="G9" s="26">
        <f t="shared" si="0"/>
        <v>174</v>
      </c>
      <c r="H9" s="26">
        <f t="shared" si="0"/>
        <v>201</v>
      </c>
      <c r="I9" s="26">
        <f t="shared" si="0"/>
        <v>198</v>
      </c>
      <c r="J9" s="26">
        <f t="shared" si="0"/>
        <v>198</v>
      </c>
      <c r="K9" s="27">
        <f t="shared" si="0"/>
        <v>61972.778956875423</v>
      </c>
      <c r="L9" s="27">
        <f t="shared" si="0"/>
        <v>14382.850039018245</v>
      </c>
      <c r="M9" s="27">
        <f t="shared" si="0"/>
        <v>16361.095712974087</v>
      </c>
      <c r="N9" s="27">
        <f t="shared" si="0"/>
        <v>15878.100520738697</v>
      </c>
      <c r="O9" s="28">
        <f t="shared" si="0"/>
        <v>15350.732684144394</v>
      </c>
      <c r="P9" s="2"/>
      <c r="Q9" s="2"/>
      <c r="R9" s="3"/>
    </row>
    <row r="10" spans="1:18" ht="24" customHeight="1" x14ac:dyDescent="0.3">
      <c r="A10" s="29"/>
      <c r="B10" s="30" t="s">
        <v>19</v>
      </c>
      <c r="C10" s="30" t="s">
        <v>20</v>
      </c>
      <c r="D10" s="31">
        <f>'[1]КС 2025'!AA$3222</f>
        <v>771</v>
      </c>
      <c r="E10" s="32">
        <f>'[1]КС 2025'!GO$3222</f>
        <v>61972.778956875438</v>
      </c>
      <c r="F10" s="33">
        <f>G10+H10+I10+J10</f>
        <v>771</v>
      </c>
      <c r="G10" s="33">
        <f>'[1]КС 2025'!J$3222</f>
        <v>174</v>
      </c>
      <c r="H10" s="33">
        <f>'[1]КС 2025'!N$3222</f>
        <v>201</v>
      </c>
      <c r="I10" s="33">
        <f>'[1]КС 2025'!S$3222</f>
        <v>198</v>
      </c>
      <c r="J10" s="33">
        <f>'[1]КС 2025'!Z$3222</f>
        <v>198</v>
      </c>
      <c r="K10" s="32">
        <f>L10+M10+N10+O10</f>
        <v>61972.778956875423</v>
      </c>
      <c r="L10" s="32">
        <f>'[1]КС 2025'!CQ$3222</f>
        <v>14382.850039018245</v>
      </c>
      <c r="M10" s="32">
        <f>'[1]КС 2025'!DO$3222</f>
        <v>16361.095712974087</v>
      </c>
      <c r="N10" s="32">
        <f>'[1]КС 2025'!ES$3222</f>
        <v>15878.100520738697</v>
      </c>
      <c r="O10" s="34">
        <f>'[1]КС 2025'!GI$3222</f>
        <v>15350.732684144394</v>
      </c>
      <c r="P10" s="2"/>
      <c r="Q10" s="2"/>
      <c r="R10" s="3"/>
    </row>
    <row r="11" spans="1:18" x14ac:dyDescent="0.3">
      <c r="A11" s="29"/>
      <c r="B11" s="35" t="s">
        <v>21</v>
      </c>
      <c r="C11" s="35"/>
      <c r="D11" s="36">
        <f>SUBTOTAL(9,D12)</f>
        <v>200</v>
      </c>
      <c r="E11" s="37">
        <f t="shared" ref="E11:O16" si="1">SUBTOTAL(9,E12)</f>
        <v>9458.1577300000008</v>
      </c>
      <c r="F11" s="36">
        <f t="shared" si="1"/>
        <v>200</v>
      </c>
      <c r="G11" s="36">
        <f t="shared" si="1"/>
        <v>54</v>
      </c>
      <c r="H11" s="36">
        <f t="shared" si="1"/>
        <v>51</v>
      </c>
      <c r="I11" s="36">
        <f>SUBTOTAL(9,I12)</f>
        <v>41</v>
      </c>
      <c r="J11" s="36">
        <f t="shared" si="1"/>
        <v>54</v>
      </c>
      <c r="K11" s="37">
        <f t="shared" si="1"/>
        <v>9458.1577300000008</v>
      </c>
      <c r="L11" s="37">
        <f t="shared" si="1"/>
        <v>2594.1593100000005</v>
      </c>
      <c r="M11" s="37">
        <f t="shared" si="1"/>
        <v>2448.7793850000003</v>
      </c>
      <c r="N11" s="37">
        <f t="shared" si="1"/>
        <v>1978.2595350000001</v>
      </c>
      <c r="O11" s="38">
        <f t="shared" si="1"/>
        <v>2436.9594999999999</v>
      </c>
      <c r="P11" s="2"/>
      <c r="Q11" s="2"/>
      <c r="R11" s="3"/>
    </row>
    <row r="12" spans="1:18" ht="27.75" customHeight="1" x14ac:dyDescent="0.3">
      <c r="A12" s="29"/>
      <c r="B12" s="30" t="s">
        <v>19</v>
      </c>
      <c r="C12" s="30" t="s">
        <v>22</v>
      </c>
      <c r="D12" s="39">
        <f>[2]медреаб.!$X$65</f>
        <v>200</v>
      </c>
      <c r="E12" s="40">
        <f>[2]медреаб.!$EC$65</f>
        <v>9458.1577300000008</v>
      </c>
      <c r="F12" s="33">
        <f>G12+H12+I12+J12</f>
        <v>200</v>
      </c>
      <c r="G12" s="41">
        <f>[2]медреаб.!$H$65</f>
        <v>54</v>
      </c>
      <c r="H12" s="41">
        <f>[2]медреаб.!$L$65</f>
        <v>51</v>
      </c>
      <c r="I12" s="41">
        <f>[2]медреаб.!$P$65</f>
        <v>41</v>
      </c>
      <c r="J12" s="41">
        <f>[2]медреаб.!$W$65</f>
        <v>54</v>
      </c>
      <c r="K12" s="32">
        <f>L12+M12+N12+O12</f>
        <v>9458.1577300000008</v>
      </c>
      <c r="L12" s="40">
        <f>[2]медреаб.!$BA$65</f>
        <v>2594.1593100000005</v>
      </c>
      <c r="M12" s="40">
        <f>[2]медреаб.!$BU$65</f>
        <v>2448.7793850000003</v>
      </c>
      <c r="N12" s="40">
        <f>[2]медреаб.!$CO$65</f>
        <v>1978.2595350000001</v>
      </c>
      <c r="O12" s="42">
        <f>[2]медреаб.!$DX$65</f>
        <v>2436.9594999999999</v>
      </c>
      <c r="P12" s="2"/>
      <c r="Q12" s="2"/>
      <c r="R12" s="3"/>
    </row>
    <row r="13" spans="1:18" ht="15" thickBot="1" x14ac:dyDescent="0.35">
      <c r="A13" s="43"/>
      <c r="B13" s="44" t="s">
        <v>23</v>
      </c>
      <c r="C13" s="45"/>
      <c r="D13" s="46">
        <f>D9+D11</f>
        <v>971</v>
      </c>
      <c r="E13" s="47">
        <f t="shared" ref="E13:O13" si="2">E9+E11</f>
        <v>71430.936686875444</v>
      </c>
      <c r="F13" s="46">
        <f t="shared" si="2"/>
        <v>971</v>
      </c>
      <c r="G13" s="46">
        <f t="shared" si="2"/>
        <v>228</v>
      </c>
      <c r="H13" s="46">
        <f t="shared" si="2"/>
        <v>252</v>
      </c>
      <c r="I13" s="46">
        <f t="shared" si="2"/>
        <v>239</v>
      </c>
      <c r="J13" s="46">
        <f t="shared" si="2"/>
        <v>252</v>
      </c>
      <c r="K13" s="47">
        <f t="shared" si="2"/>
        <v>71430.93668687543</v>
      </c>
      <c r="L13" s="47">
        <f t="shared" si="2"/>
        <v>16977.009349018244</v>
      </c>
      <c r="M13" s="47">
        <f t="shared" si="2"/>
        <v>18809.875097974087</v>
      </c>
      <c r="N13" s="47">
        <f t="shared" si="2"/>
        <v>17856.360055738696</v>
      </c>
      <c r="O13" s="47">
        <f t="shared" si="2"/>
        <v>17787.692184144395</v>
      </c>
      <c r="P13" s="2"/>
      <c r="Q13" s="2"/>
      <c r="R13" s="3"/>
    </row>
    <row r="14" spans="1:18" ht="30" customHeight="1" x14ac:dyDescent="0.3">
      <c r="A14" s="29" t="s">
        <v>24</v>
      </c>
      <c r="B14" s="48" t="s">
        <v>25</v>
      </c>
      <c r="C14" s="48"/>
      <c r="D14" s="26">
        <f>SUBTOTAL(9,D15)</f>
        <v>24</v>
      </c>
      <c r="E14" s="27">
        <f t="shared" si="1"/>
        <v>1353.7387736169694</v>
      </c>
      <c r="F14" s="26">
        <f t="shared" si="1"/>
        <v>24</v>
      </c>
      <c r="G14" s="26">
        <f t="shared" si="1"/>
        <v>6</v>
      </c>
      <c r="H14" s="26">
        <f t="shared" si="1"/>
        <v>6</v>
      </c>
      <c r="I14" s="26">
        <f t="shared" si="1"/>
        <v>6</v>
      </c>
      <c r="J14" s="26">
        <f t="shared" si="1"/>
        <v>6</v>
      </c>
      <c r="K14" s="27">
        <f t="shared" si="1"/>
        <v>1353.7387736169694</v>
      </c>
      <c r="L14" s="27">
        <f t="shared" si="1"/>
        <v>338.43469340424235</v>
      </c>
      <c r="M14" s="27">
        <f t="shared" si="1"/>
        <v>338.43469340424235</v>
      </c>
      <c r="N14" s="27">
        <f t="shared" si="1"/>
        <v>338.43469340424235</v>
      </c>
      <c r="O14" s="28">
        <f t="shared" si="1"/>
        <v>338.43469340424235</v>
      </c>
      <c r="P14" s="2"/>
      <c r="Q14" s="2"/>
      <c r="R14" s="3"/>
    </row>
    <row r="15" spans="1:18" ht="26.25" customHeight="1" x14ac:dyDescent="0.3">
      <c r="A15" s="29"/>
      <c r="B15" s="30" t="s">
        <v>19</v>
      </c>
      <c r="C15" s="30" t="s">
        <v>22</v>
      </c>
      <c r="D15" s="41">
        <f>'[3]Дневной стационар'!AG$1306</f>
        <v>24</v>
      </c>
      <c r="E15" s="40">
        <f>'[3]Дневной стационар'!FS$1306</f>
        <v>1353.7387736169694</v>
      </c>
      <c r="F15" s="33">
        <f>G15+H15+I15+J15</f>
        <v>24</v>
      </c>
      <c r="G15" s="41">
        <f>'[3]Дневной стационар'!L$1306</f>
        <v>6</v>
      </c>
      <c r="H15" s="41">
        <f>'[3]Дневной стационар'!R$1306</f>
        <v>6</v>
      </c>
      <c r="I15" s="41">
        <f>'[3]Дневной стационар'!Y$1306</f>
        <v>6</v>
      </c>
      <c r="J15" s="41">
        <f>'[3]Дневной стационар'!AF$1306</f>
        <v>6</v>
      </c>
      <c r="K15" s="32">
        <f>L15+M15+N15+O15</f>
        <v>1353.7387736169694</v>
      </c>
      <c r="L15" s="40">
        <f>'[3]Дневной стационар'!CL$1306</f>
        <v>338.43469340424235</v>
      </c>
      <c r="M15" s="40">
        <f>'[3]Дневной стационар'!DF$1306</f>
        <v>338.43469340424235</v>
      </c>
      <c r="N15" s="40">
        <f>'[3]Дневной стационар'!EE$1306</f>
        <v>338.43469340424235</v>
      </c>
      <c r="O15" s="42">
        <f>'[3]Дневной стационар'!FN$1306</f>
        <v>338.43469340424235</v>
      </c>
      <c r="P15" s="2"/>
      <c r="Q15" s="2"/>
      <c r="R15" s="3"/>
    </row>
    <row r="16" spans="1:18" ht="13.5" customHeight="1" x14ac:dyDescent="0.3">
      <c r="A16" s="29"/>
      <c r="B16" s="35" t="s">
        <v>21</v>
      </c>
      <c r="C16" s="35"/>
      <c r="D16" s="36">
        <f>SUBTOTAL(9,D17)</f>
        <v>200</v>
      </c>
      <c r="E16" s="37">
        <f t="shared" si="1"/>
        <v>8634.5072700000001</v>
      </c>
      <c r="F16" s="36">
        <f t="shared" si="1"/>
        <v>200</v>
      </c>
      <c r="G16" s="36">
        <f t="shared" si="1"/>
        <v>38</v>
      </c>
      <c r="H16" s="36">
        <f t="shared" si="1"/>
        <v>58</v>
      </c>
      <c r="I16" s="36">
        <f t="shared" si="1"/>
        <v>56</v>
      </c>
      <c r="J16" s="36">
        <f t="shared" si="1"/>
        <v>48</v>
      </c>
      <c r="K16" s="37">
        <f t="shared" si="1"/>
        <v>8634.5072700000001</v>
      </c>
      <c r="L16" s="37">
        <f t="shared" si="1"/>
        <v>1645.2694650000001</v>
      </c>
      <c r="M16" s="37">
        <f t="shared" si="1"/>
        <v>2507.989255</v>
      </c>
      <c r="N16" s="37">
        <f t="shared" si="1"/>
        <v>2419.0492300000001</v>
      </c>
      <c r="O16" s="38">
        <f t="shared" si="1"/>
        <v>2062.1993199999997</v>
      </c>
      <c r="P16" s="2"/>
      <c r="Q16" s="2"/>
      <c r="R16" s="3"/>
    </row>
    <row r="17" spans="1:18" ht="21.75" customHeight="1" x14ac:dyDescent="0.3">
      <c r="A17" s="29"/>
      <c r="B17" s="30" t="s">
        <v>19</v>
      </c>
      <c r="C17" s="30" t="s">
        <v>22</v>
      </c>
      <c r="D17" s="39">
        <f>[2]медреаб.!$X$107</f>
        <v>200</v>
      </c>
      <c r="E17" s="40">
        <f>[2]медреаб.!$EC$107</f>
        <v>8634.5072700000001</v>
      </c>
      <c r="F17" s="33">
        <f>G17+H17+I17+J17</f>
        <v>200</v>
      </c>
      <c r="G17" s="41">
        <f>[2]медреаб.!$H$107</f>
        <v>38</v>
      </c>
      <c r="H17" s="41">
        <f>[2]медреаб.!$L$107</f>
        <v>58</v>
      </c>
      <c r="I17" s="41">
        <f>[2]медреаб.!$P$107</f>
        <v>56</v>
      </c>
      <c r="J17" s="41">
        <f>[2]медреаб.!$W$107</f>
        <v>48</v>
      </c>
      <c r="K17" s="32">
        <f>L17+M17+N17+O17</f>
        <v>8634.5072700000001</v>
      </c>
      <c r="L17" s="40">
        <f>[2]медреаб.!$BA$107</f>
        <v>1645.2694650000001</v>
      </c>
      <c r="M17" s="40">
        <f>[2]медреаб.!$BU$107</f>
        <v>2507.989255</v>
      </c>
      <c r="N17" s="40">
        <f>[2]медреаб.!$CO$107</f>
        <v>2419.0492300000001</v>
      </c>
      <c r="O17" s="42">
        <f>[2]медреаб.!$DX$107</f>
        <v>2062.1993199999997</v>
      </c>
      <c r="P17" s="2"/>
      <c r="Q17" s="2"/>
      <c r="R17" s="3"/>
    </row>
    <row r="18" spans="1:18" ht="15" thickBot="1" x14ac:dyDescent="0.35">
      <c r="A18" s="43"/>
      <c r="B18" s="44" t="s">
        <v>23</v>
      </c>
      <c r="C18" s="45"/>
      <c r="D18" s="46">
        <f>D14+D16</f>
        <v>224</v>
      </c>
      <c r="E18" s="47">
        <f t="shared" ref="E18:O18" si="3">E14+E16</f>
        <v>9988.2460436169695</v>
      </c>
      <c r="F18" s="46">
        <f t="shared" si="3"/>
        <v>224</v>
      </c>
      <c r="G18" s="46">
        <f t="shared" si="3"/>
        <v>44</v>
      </c>
      <c r="H18" s="46">
        <f t="shared" si="3"/>
        <v>64</v>
      </c>
      <c r="I18" s="46">
        <f t="shared" si="3"/>
        <v>62</v>
      </c>
      <c r="J18" s="46">
        <f t="shared" si="3"/>
        <v>54</v>
      </c>
      <c r="K18" s="47">
        <f t="shared" si="3"/>
        <v>9988.2460436169695</v>
      </c>
      <c r="L18" s="47">
        <f t="shared" si="3"/>
        <v>1983.7041584042424</v>
      </c>
      <c r="M18" s="47">
        <f t="shared" si="3"/>
        <v>2846.4239484042423</v>
      </c>
      <c r="N18" s="47">
        <f t="shared" si="3"/>
        <v>2757.4839234042424</v>
      </c>
      <c r="O18" s="47">
        <f t="shared" si="3"/>
        <v>2400.6340134042421</v>
      </c>
      <c r="P18" s="2"/>
      <c r="Q18" s="2"/>
      <c r="R18" s="3"/>
    </row>
    <row r="19" spans="1:18" x14ac:dyDescent="0.3">
      <c r="A19" s="49" t="s">
        <v>26</v>
      </c>
      <c r="B19" s="35" t="s">
        <v>21</v>
      </c>
      <c r="C19" s="35"/>
      <c r="D19" s="36">
        <f>SUBTOTAL(9,D20)</f>
        <v>48</v>
      </c>
      <c r="E19" s="37">
        <f t="shared" ref="E19:O19" si="4">SUBTOTAL(9,E20)</f>
        <v>2281.19904</v>
      </c>
      <c r="F19" s="36">
        <f t="shared" si="4"/>
        <v>48</v>
      </c>
      <c r="G19" s="36">
        <f t="shared" si="4"/>
        <v>12</v>
      </c>
      <c r="H19" s="36">
        <f t="shared" si="4"/>
        <v>12</v>
      </c>
      <c r="I19" s="36">
        <f>SUBTOTAL(9,I20)</f>
        <v>12</v>
      </c>
      <c r="J19" s="36">
        <f t="shared" si="4"/>
        <v>12</v>
      </c>
      <c r="K19" s="37">
        <f t="shared" si="4"/>
        <v>2281.19904</v>
      </c>
      <c r="L19" s="37">
        <f t="shared" si="4"/>
        <v>570.29975999999999</v>
      </c>
      <c r="M19" s="37">
        <f t="shared" si="4"/>
        <v>570.29975999999999</v>
      </c>
      <c r="N19" s="37">
        <f t="shared" si="4"/>
        <v>570.29975999999999</v>
      </c>
      <c r="O19" s="38">
        <f t="shared" si="4"/>
        <v>570.29975999999999</v>
      </c>
      <c r="P19" s="2"/>
      <c r="Q19" s="2"/>
      <c r="R19" s="3"/>
    </row>
    <row r="20" spans="1:18" ht="27.75" customHeight="1" x14ac:dyDescent="0.3">
      <c r="A20" s="49"/>
      <c r="B20" s="30" t="s">
        <v>19</v>
      </c>
      <c r="C20" s="30" t="s">
        <v>22</v>
      </c>
      <c r="D20" s="39">
        <f>[2]медреаб.!$X$22</f>
        <v>48</v>
      </c>
      <c r="E20" s="40">
        <f>[2]медреаб.!$EC$22</f>
        <v>2281.19904</v>
      </c>
      <c r="F20" s="33">
        <f>G20+H20+I20+J20</f>
        <v>48</v>
      </c>
      <c r="G20" s="41">
        <f>[2]медреаб.!$H$22</f>
        <v>12</v>
      </c>
      <c r="H20" s="41">
        <f>[2]медреаб.!$L$22</f>
        <v>12</v>
      </c>
      <c r="I20" s="41">
        <f>[2]медреаб.!$P$22</f>
        <v>12</v>
      </c>
      <c r="J20" s="41">
        <f>[2]медреаб.!$W$22</f>
        <v>12</v>
      </c>
      <c r="K20" s="32">
        <f>L20+M20+N20+O20</f>
        <v>2281.19904</v>
      </c>
      <c r="L20" s="40">
        <f>[2]медреаб.!$BA$22</f>
        <v>570.29975999999999</v>
      </c>
      <c r="M20" s="40">
        <f>[2]медреаб.!$BU$22</f>
        <v>570.29975999999999</v>
      </c>
      <c r="N20" s="40">
        <f>[2]медреаб.!$CO$22</f>
        <v>570.29975999999999</v>
      </c>
      <c r="O20" s="42">
        <f>[2]медреаб.!$DX$22</f>
        <v>570.29975999999999</v>
      </c>
      <c r="P20" s="2"/>
      <c r="Q20" s="2"/>
      <c r="R20" s="3"/>
    </row>
    <row r="21" spans="1:18" ht="15" thickBot="1" x14ac:dyDescent="0.35">
      <c r="A21" s="50"/>
      <c r="B21" s="51" t="s">
        <v>23</v>
      </c>
      <c r="C21" s="52"/>
      <c r="D21" s="46">
        <f>D19</f>
        <v>48</v>
      </c>
      <c r="E21" s="47">
        <f t="shared" ref="E21:O21" si="5">E19</f>
        <v>2281.19904</v>
      </c>
      <c r="F21" s="46">
        <f t="shared" si="5"/>
        <v>48</v>
      </c>
      <c r="G21" s="46">
        <f t="shared" si="5"/>
        <v>12</v>
      </c>
      <c r="H21" s="46">
        <f t="shared" si="5"/>
        <v>12</v>
      </c>
      <c r="I21" s="46">
        <f t="shared" si="5"/>
        <v>12</v>
      </c>
      <c r="J21" s="46">
        <f t="shared" si="5"/>
        <v>12</v>
      </c>
      <c r="K21" s="47">
        <f t="shared" si="5"/>
        <v>2281.19904</v>
      </c>
      <c r="L21" s="47">
        <f t="shared" si="5"/>
        <v>570.29975999999999</v>
      </c>
      <c r="M21" s="47">
        <f t="shared" si="5"/>
        <v>570.29975999999999</v>
      </c>
      <c r="N21" s="47">
        <f t="shared" si="5"/>
        <v>570.29975999999999</v>
      </c>
      <c r="O21" s="47">
        <f t="shared" si="5"/>
        <v>570.29975999999999</v>
      </c>
      <c r="P21" s="2"/>
      <c r="Q21" s="2"/>
      <c r="R21" s="3"/>
    </row>
    <row r="22" spans="1:18" ht="30" customHeight="1" x14ac:dyDescent="0.3">
      <c r="A22" s="29" t="s">
        <v>27</v>
      </c>
      <c r="B22" s="53" t="s">
        <v>18</v>
      </c>
      <c r="C22" s="53"/>
      <c r="D22" s="26">
        <f>SUBTOTAL(9,D23)</f>
        <v>527</v>
      </c>
      <c r="E22" s="27">
        <f t="shared" ref="E22:O22" si="6">SUBTOTAL(9,E23)</f>
        <v>47527.595917448256</v>
      </c>
      <c r="F22" s="26">
        <f t="shared" si="6"/>
        <v>527</v>
      </c>
      <c r="G22" s="26">
        <f t="shared" si="6"/>
        <v>126</v>
      </c>
      <c r="H22" s="26">
        <f t="shared" si="6"/>
        <v>134</v>
      </c>
      <c r="I22" s="26">
        <f t="shared" si="6"/>
        <v>133</v>
      </c>
      <c r="J22" s="26">
        <f t="shared" si="6"/>
        <v>134</v>
      </c>
      <c r="K22" s="27">
        <f t="shared" si="6"/>
        <v>47527.595917448249</v>
      </c>
      <c r="L22" s="27">
        <f t="shared" si="6"/>
        <v>11408.486611730004</v>
      </c>
      <c r="M22" s="27">
        <f t="shared" si="6"/>
        <v>12120.859507785863</v>
      </c>
      <c r="N22" s="27">
        <f t="shared" si="6"/>
        <v>11877.390290146517</v>
      </c>
      <c r="O22" s="28">
        <f t="shared" si="6"/>
        <v>12120.859507785863</v>
      </c>
      <c r="P22" s="2"/>
      <c r="Q22" s="2"/>
      <c r="R22" s="3"/>
    </row>
    <row r="23" spans="1:18" ht="22.5" customHeight="1" x14ac:dyDescent="0.3">
      <c r="A23" s="29"/>
      <c r="B23" s="30" t="s">
        <v>19</v>
      </c>
      <c r="C23" s="30" t="s">
        <v>20</v>
      </c>
      <c r="D23" s="39">
        <f>'[1]КС 2025'!AA$3239</f>
        <v>527</v>
      </c>
      <c r="E23" s="40">
        <f>'[1]КС 2025'!GO$3239</f>
        <v>47527.595917448256</v>
      </c>
      <c r="F23" s="41">
        <f>G23+H23+I23+J23</f>
        <v>527</v>
      </c>
      <c r="G23" s="41">
        <f>'[1]КС 2025'!J$3239</f>
        <v>126</v>
      </c>
      <c r="H23" s="41">
        <f>'[1]КС 2025'!N$3239</f>
        <v>134</v>
      </c>
      <c r="I23" s="41">
        <f>'[1]КС 2025'!S$3239</f>
        <v>133</v>
      </c>
      <c r="J23" s="41">
        <f>'[1]КС 2025'!Z$3239</f>
        <v>134</v>
      </c>
      <c r="K23" s="40">
        <f>L23+M23+N23+O23</f>
        <v>47527.595917448249</v>
      </c>
      <c r="L23" s="40">
        <f>'[1]КС 2025'!CQ$3239</f>
        <v>11408.486611730004</v>
      </c>
      <c r="M23" s="40">
        <f>'[1]КС 2025'!DO$3239</f>
        <v>12120.859507785863</v>
      </c>
      <c r="N23" s="40">
        <f>'[1]КС 2025'!ES$3239</f>
        <v>11877.390290146517</v>
      </c>
      <c r="O23" s="42">
        <f>'[1]КС 2025'!GI$3239</f>
        <v>12120.859507785863</v>
      </c>
      <c r="P23" s="2"/>
      <c r="Q23" s="2"/>
      <c r="R23" s="3"/>
    </row>
    <row r="24" spans="1:18" ht="25.95" customHeight="1" x14ac:dyDescent="0.3">
      <c r="A24" s="29"/>
      <c r="B24" s="54" t="s">
        <v>25</v>
      </c>
      <c r="C24" s="54"/>
      <c r="D24" s="36">
        <f>SUBTOTAL(9,D25)</f>
        <v>336</v>
      </c>
      <c r="E24" s="37">
        <f t="shared" ref="E24:O24" si="7">SUBTOTAL(9,E25)</f>
        <v>15631.487832376179</v>
      </c>
      <c r="F24" s="36">
        <f t="shared" si="7"/>
        <v>336</v>
      </c>
      <c r="G24" s="36">
        <f t="shared" si="7"/>
        <v>85</v>
      </c>
      <c r="H24" s="36">
        <f t="shared" si="7"/>
        <v>84</v>
      </c>
      <c r="I24" s="36">
        <f t="shared" si="7"/>
        <v>83</v>
      </c>
      <c r="J24" s="36">
        <f t="shared" si="7"/>
        <v>84</v>
      </c>
      <c r="K24" s="37">
        <f t="shared" si="7"/>
        <v>15631.487832376179</v>
      </c>
      <c r="L24" s="37">
        <f t="shared" si="7"/>
        <v>3917.3714530776092</v>
      </c>
      <c r="M24" s="37">
        <f t="shared" si="7"/>
        <v>3872.7651288069569</v>
      </c>
      <c r="N24" s="37">
        <f t="shared" si="7"/>
        <v>3901.6766352786763</v>
      </c>
      <c r="O24" s="38">
        <f t="shared" si="7"/>
        <v>3939.6746152129358</v>
      </c>
      <c r="P24" s="2"/>
      <c r="Q24" s="2"/>
      <c r="R24" s="3"/>
    </row>
    <row r="25" spans="1:18" ht="24" customHeight="1" x14ac:dyDescent="0.3">
      <c r="A25" s="29"/>
      <c r="B25" s="30" t="s">
        <v>19</v>
      </c>
      <c r="C25" s="30" t="s">
        <v>20</v>
      </c>
      <c r="D25" s="55">
        <f>'[3]Дневной стационар'!AG$1286</f>
        <v>336</v>
      </c>
      <c r="E25" s="56">
        <f>'[3]Дневной стационар'!FS$1286</f>
        <v>15631.487832376179</v>
      </c>
      <c r="F25" s="41">
        <f>G25+H25+I25+J25</f>
        <v>336</v>
      </c>
      <c r="G25" s="55">
        <f>'[3]Дневной стационар'!L$1286</f>
        <v>85</v>
      </c>
      <c r="H25" s="55">
        <f>'[3]Дневной стационар'!R$1286</f>
        <v>84</v>
      </c>
      <c r="I25" s="55">
        <f>'[3]Дневной стационар'!Y$1286</f>
        <v>83</v>
      </c>
      <c r="J25" s="55">
        <f>'[3]Дневной стационар'!AF$1286</f>
        <v>84</v>
      </c>
      <c r="K25" s="32">
        <f>L25+M25+N25+O25</f>
        <v>15631.487832376179</v>
      </c>
      <c r="L25" s="56">
        <f>'[3]Дневной стационар'!CL$1286</f>
        <v>3917.3714530776092</v>
      </c>
      <c r="M25" s="56">
        <f>'[3]Дневной стационар'!DF$1286</f>
        <v>3872.7651288069569</v>
      </c>
      <c r="N25" s="56">
        <f>'[3]Дневной стационар'!EE$1286</f>
        <v>3901.6766352786763</v>
      </c>
      <c r="O25" s="57">
        <f>'[3]Дневной стационар'!FN$1286</f>
        <v>3939.6746152129358</v>
      </c>
      <c r="P25" s="2"/>
      <c r="Q25" s="2"/>
      <c r="R25" s="3"/>
    </row>
    <row r="26" spans="1:18" x14ac:dyDescent="0.3">
      <c r="A26" s="29"/>
      <c r="B26" s="35" t="s">
        <v>21</v>
      </c>
      <c r="C26" s="35"/>
      <c r="D26" s="36">
        <f>SUBTOTAL(9,D27)</f>
        <v>266</v>
      </c>
      <c r="E26" s="37">
        <f t="shared" ref="E26:O26" si="8">SUBTOTAL(9,E27)</f>
        <v>12404.176000000001</v>
      </c>
      <c r="F26" s="36">
        <f t="shared" si="8"/>
        <v>266</v>
      </c>
      <c r="G26" s="36">
        <f t="shared" si="8"/>
        <v>63</v>
      </c>
      <c r="H26" s="36">
        <f t="shared" si="8"/>
        <v>63</v>
      </c>
      <c r="I26" s="36">
        <f t="shared" si="8"/>
        <v>60</v>
      </c>
      <c r="J26" s="36">
        <f t="shared" si="8"/>
        <v>80</v>
      </c>
      <c r="K26" s="37">
        <f t="shared" si="8"/>
        <v>12404.176000000001</v>
      </c>
      <c r="L26" s="37">
        <f t="shared" si="8"/>
        <v>2962.5840000000003</v>
      </c>
      <c r="M26" s="37">
        <f t="shared" si="8"/>
        <v>2962.5840000000003</v>
      </c>
      <c r="N26" s="37">
        <f t="shared" si="8"/>
        <v>2843.9040000000005</v>
      </c>
      <c r="O26" s="38">
        <f t="shared" si="8"/>
        <v>3635.1040000000007</v>
      </c>
      <c r="P26" s="2"/>
      <c r="Q26" s="2"/>
      <c r="R26" s="3"/>
    </row>
    <row r="27" spans="1:18" ht="27.45" customHeight="1" x14ac:dyDescent="0.3">
      <c r="A27" s="29"/>
      <c r="B27" s="30" t="s">
        <v>19</v>
      </c>
      <c r="C27" s="30" t="s">
        <v>22</v>
      </c>
      <c r="D27" s="39">
        <f>[2]медреаб.!$X$79</f>
        <v>266</v>
      </c>
      <c r="E27" s="40">
        <f>[2]медреаб.!$EC$79</f>
        <v>12404.176000000001</v>
      </c>
      <c r="F27" s="33">
        <f>G27+H27+I27+J27</f>
        <v>266</v>
      </c>
      <c r="G27" s="41">
        <f>[2]медреаб.!$H$79</f>
        <v>63</v>
      </c>
      <c r="H27" s="41">
        <f>[2]медреаб.!$L$79</f>
        <v>63</v>
      </c>
      <c r="I27" s="41">
        <f>[2]медреаб.!$P$79</f>
        <v>60</v>
      </c>
      <c r="J27" s="41">
        <f>[2]медреаб.!$W$79</f>
        <v>80</v>
      </c>
      <c r="K27" s="32">
        <f>L27+M27+N27+O27</f>
        <v>12404.176000000001</v>
      </c>
      <c r="L27" s="40">
        <f>[2]медреаб.!$BA$79</f>
        <v>2962.5840000000003</v>
      </c>
      <c r="M27" s="40">
        <f>[2]медреаб.!$BU$79</f>
        <v>2962.5840000000003</v>
      </c>
      <c r="N27" s="40">
        <f>[2]медреаб.!$CO$79</f>
        <v>2843.9040000000005</v>
      </c>
      <c r="O27" s="42">
        <f>[2]медреаб.!$DX$79</f>
        <v>3635.1040000000007</v>
      </c>
      <c r="P27" s="2"/>
      <c r="Q27" s="2"/>
      <c r="R27" s="3"/>
    </row>
    <row r="28" spans="1:18" ht="15" thickBot="1" x14ac:dyDescent="0.35">
      <c r="A28" s="29"/>
      <c r="B28" s="44" t="s">
        <v>23</v>
      </c>
      <c r="C28" s="45"/>
      <c r="D28" s="46">
        <f>D22+D24+D26</f>
        <v>1129</v>
      </c>
      <c r="E28" s="47">
        <f t="shared" ref="E28:O28" si="9">E22+E24+E26</f>
        <v>75563.259749824443</v>
      </c>
      <c r="F28" s="46">
        <f t="shared" si="9"/>
        <v>1129</v>
      </c>
      <c r="G28" s="46">
        <f t="shared" si="9"/>
        <v>274</v>
      </c>
      <c r="H28" s="46">
        <f t="shared" si="9"/>
        <v>281</v>
      </c>
      <c r="I28" s="46">
        <f t="shared" si="9"/>
        <v>276</v>
      </c>
      <c r="J28" s="46">
        <f t="shared" si="9"/>
        <v>298</v>
      </c>
      <c r="K28" s="47">
        <f t="shared" si="9"/>
        <v>75563.259749824429</v>
      </c>
      <c r="L28" s="47">
        <f t="shared" si="9"/>
        <v>18288.442064807612</v>
      </c>
      <c r="M28" s="47">
        <f t="shared" si="9"/>
        <v>18956.208636592819</v>
      </c>
      <c r="N28" s="47">
        <f t="shared" si="9"/>
        <v>18622.970925425194</v>
      </c>
      <c r="O28" s="47">
        <f t="shared" si="9"/>
        <v>19695.6381229988</v>
      </c>
      <c r="P28" s="2"/>
      <c r="Q28" s="2"/>
      <c r="R28" s="3"/>
    </row>
    <row r="29" spans="1:18" ht="30" customHeight="1" x14ac:dyDescent="0.3">
      <c r="A29" s="58" t="s">
        <v>28</v>
      </c>
      <c r="B29" s="25" t="s">
        <v>29</v>
      </c>
      <c r="C29" s="25"/>
      <c r="D29" s="26">
        <f>SUBTOTAL(9,D30)</f>
        <v>404</v>
      </c>
      <c r="E29" s="27">
        <f t="shared" ref="E29:O29" si="10">SUBTOTAL(9,E30)</f>
        <v>59544.031285852441</v>
      </c>
      <c r="F29" s="26">
        <f t="shared" si="10"/>
        <v>404</v>
      </c>
      <c r="G29" s="26">
        <f t="shared" si="10"/>
        <v>97</v>
      </c>
      <c r="H29" s="26">
        <f t="shared" si="10"/>
        <v>102</v>
      </c>
      <c r="I29" s="26">
        <f t="shared" si="10"/>
        <v>103</v>
      </c>
      <c r="J29" s="26">
        <f t="shared" si="10"/>
        <v>102</v>
      </c>
      <c r="K29" s="27">
        <f t="shared" si="10"/>
        <v>59544.031285852434</v>
      </c>
      <c r="L29" s="27">
        <f t="shared" si="10"/>
        <v>14302.167019510638</v>
      </c>
      <c r="M29" s="27">
        <f t="shared" si="10"/>
        <v>15030.715608280241</v>
      </c>
      <c r="N29" s="27">
        <f t="shared" si="10"/>
        <v>15180.433049781313</v>
      </c>
      <c r="O29" s="28">
        <f t="shared" si="10"/>
        <v>15030.715608280241</v>
      </c>
      <c r="P29" s="2"/>
      <c r="Q29" s="2"/>
      <c r="R29" s="3"/>
    </row>
    <row r="30" spans="1:18" ht="26.25" customHeight="1" x14ac:dyDescent="0.3">
      <c r="A30" s="29"/>
      <c r="B30" s="30" t="s">
        <v>19</v>
      </c>
      <c r="C30" s="30" t="s">
        <v>20</v>
      </c>
      <c r="D30" s="39">
        <f>'[1]КС 2025'!AA$3245</f>
        <v>404</v>
      </c>
      <c r="E30" s="40">
        <f>'[1]КС 2025'!GO$3245</f>
        <v>59544.031285852441</v>
      </c>
      <c r="F30" s="41">
        <f>G30+H30+I30+J30</f>
        <v>404</v>
      </c>
      <c r="G30" s="41">
        <f>'[1]КС 2025'!J$3245</f>
        <v>97</v>
      </c>
      <c r="H30" s="41">
        <f>'[1]КС 2025'!N$3245</f>
        <v>102</v>
      </c>
      <c r="I30" s="41">
        <f>'[1]КС 2025'!S$3245</f>
        <v>103</v>
      </c>
      <c r="J30" s="41">
        <f>'[1]КС 2025'!Z$3245</f>
        <v>102</v>
      </c>
      <c r="K30" s="40">
        <f>L30+M30+N30+O30</f>
        <v>59544.031285852434</v>
      </c>
      <c r="L30" s="40">
        <f>'[1]КС 2025'!CQ$3245</f>
        <v>14302.167019510638</v>
      </c>
      <c r="M30" s="40">
        <f>'[1]КС 2025'!DO$3245</f>
        <v>15030.715608280241</v>
      </c>
      <c r="N30" s="40">
        <f>'[1]КС 2025'!ES$3245</f>
        <v>15180.433049781313</v>
      </c>
      <c r="O30" s="42">
        <f>'[1]КС 2025'!GI$3245</f>
        <v>15030.715608280241</v>
      </c>
      <c r="P30" s="2"/>
      <c r="Q30" s="2"/>
      <c r="R30" s="3"/>
    </row>
    <row r="31" spans="1:18" ht="22.5" customHeight="1" x14ac:dyDescent="0.3">
      <c r="A31" s="29"/>
      <c r="B31" s="54" t="s">
        <v>25</v>
      </c>
      <c r="C31" s="54"/>
      <c r="D31" s="36">
        <f>SUBTOTAL(9,D32)</f>
        <v>476</v>
      </c>
      <c r="E31" s="37">
        <f t="shared" ref="E31:O33" si="11">SUBTOTAL(9,E32)</f>
        <v>24786.798215087256</v>
      </c>
      <c r="F31" s="36">
        <f t="shared" si="11"/>
        <v>476</v>
      </c>
      <c r="G31" s="36">
        <f t="shared" si="11"/>
        <v>120</v>
      </c>
      <c r="H31" s="36">
        <f t="shared" si="11"/>
        <v>120</v>
      </c>
      <c r="I31" s="36">
        <f t="shared" si="11"/>
        <v>119</v>
      </c>
      <c r="J31" s="36">
        <f t="shared" si="11"/>
        <v>117</v>
      </c>
      <c r="K31" s="37">
        <f t="shared" si="11"/>
        <v>24786.798215087252</v>
      </c>
      <c r="L31" s="37">
        <f t="shared" si="11"/>
        <v>6220.1041066298712</v>
      </c>
      <c r="M31" s="37">
        <f t="shared" si="11"/>
        <v>6220.1041066298712</v>
      </c>
      <c r="N31" s="37">
        <f t="shared" si="11"/>
        <v>6196.699553771814</v>
      </c>
      <c r="O31" s="38">
        <f t="shared" si="11"/>
        <v>6149.8904480556967</v>
      </c>
      <c r="P31" s="2"/>
      <c r="Q31" s="2"/>
      <c r="R31" s="3"/>
    </row>
    <row r="32" spans="1:18" ht="27.75" customHeight="1" x14ac:dyDescent="0.3">
      <c r="A32" s="29"/>
      <c r="B32" s="30" t="s">
        <v>19</v>
      </c>
      <c r="C32" s="30" t="s">
        <v>20</v>
      </c>
      <c r="D32" s="55">
        <f>'[3]Дневной стационар'!AG$1299</f>
        <v>476</v>
      </c>
      <c r="E32" s="56">
        <f>'[3]Дневной стационар'!FS$1299</f>
        <v>24786.798215087256</v>
      </c>
      <c r="F32" s="59">
        <f>G32+H32+I32+J32</f>
        <v>476</v>
      </c>
      <c r="G32" s="55">
        <f>'[3]Дневной стационар'!L$1299</f>
        <v>120</v>
      </c>
      <c r="H32" s="55">
        <f>'[3]Дневной стационар'!R$1299</f>
        <v>120</v>
      </c>
      <c r="I32" s="55">
        <f>'[3]Дневной стационар'!Y$1299</f>
        <v>119</v>
      </c>
      <c r="J32" s="55">
        <f>'[3]Дневной стационар'!AF$1299</f>
        <v>117</v>
      </c>
      <c r="K32" s="32">
        <f>L32+M32+N32+O32</f>
        <v>24786.798215087252</v>
      </c>
      <c r="L32" s="56">
        <f>'[3]Дневной стационар'!CL$1299</f>
        <v>6220.1041066298712</v>
      </c>
      <c r="M32" s="56">
        <f>'[3]Дневной стационар'!DF$1299</f>
        <v>6220.1041066298712</v>
      </c>
      <c r="N32" s="56">
        <f>'[3]Дневной стационар'!EE$1299</f>
        <v>6196.699553771814</v>
      </c>
      <c r="O32" s="57">
        <f>'[3]Дневной стационар'!FN$1299</f>
        <v>6149.8904480556967</v>
      </c>
      <c r="P32" s="2"/>
      <c r="Q32" s="2"/>
      <c r="R32" s="3"/>
    </row>
    <row r="33" spans="1:18" x14ac:dyDescent="0.3">
      <c r="A33" s="29"/>
      <c r="B33" s="60" t="s">
        <v>21</v>
      </c>
      <c r="C33" s="60"/>
      <c r="D33" s="36">
        <f>SUBTOTAL(9,D34)</f>
        <v>302</v>
      </c>
      <c r="E33" s="37">
        <f t="shared" si="11"/>
        <v>12351.796</v>
      </c>
      <c r="F33" s="36">
        <f t="shared" si="11"/>
        <v>302</v>
      </c>
      <c r="G33" s="36">
        <f t="shared" si="11"/>
        <v>81</v>
      </c>
      <c r="H33" s="36">
        <f t="shared" si="11"/>
        <v>81</v>
      </c>
      <c r="I33" s="36">
        <f t="shared" si="11"/>
        <v>61</v>
      </c>
      <c r="J33" s="36">
        <f t="shared" si="11"/>
        <v>79</v>
      </c>
      <c r="K33" s="37">
        <f t="shared" si="11"/>
        <v>12351.796</v>
      </c>
      <c r="L33" s="37">
        <f t="shared" si="11"/>
        <v>3321.2339999999999</v>
      </c>
      <c r="M33" s="37">
        <f t="shared" si="11"/>
        <v>3321.2339999999999</v>
      </c>
      <c r="N33" s="37">
        <f t="shared" si="11"/>
        <v>2433.5540000000001</v>
      </c>
      <c r="O33" s="38">
        <f t="shared" si="11"/>
        <v>3275.7739999999999</v>
      </c>
      <c r="P33" s="2"/>
      <c r="Q33" s="2"/>
      <c r="R33" s="3"/>
    </row>
    <row r="34" spans="1:18" ht="28.5" customHeight="1" x14ac:dyDescent="0.3">
      <c r="A34" s="29"/>
      <c r="B34" s="30" t="s">
        <v>19</v>
      </c>
      <c r="C34" s="30" t="s">
        <v>22</v>
      </c>
      <c r="D34" s="55">
        <f>[2]медреаб.!$X$93</f>
        <v>302</v>
      </c>
      <c r="E34" s="56">
        <f>[2]медреаб.!$EC$93</f>
        <v>12351.796</v>
      </c>
      <c r="F34" s="59">
        <f>G34+H34+I34+J34</f>
        <v>302</v>
      </c>
      <c r="G34" s="55">
        <f>[2]медреаб.!$H$93</f>
        <v>81</v>
      </c>
      <c r="H34" s="55">
        <f>[2]медреаб.!$L$93</f>
        <v>81</v>
      </c>
      <c r="I34" s="55">
        <f>[2]медреаб.!$P$93</f>
        <v>61</v>
      </c>
      <c r="J34" s="55">
        <f>[2]медреаб.!$W$93</f>
        <v>79</v>
      </c>
      <c r="K34" s="32">
        <f>L34+M34+N34+O34</f>
        <v>12351.796</v>
      </c>
      <c r="L34" s="56">
        <f>[2]медреаб.!$BA$93</f>
        <v>3321.2339999999999</v>
      </c>
      <c r="M34" s="56">
        <f>[2]медреаб.!$BU$93</f>
        <v>3321.2339999999999</v>
      </c>
      <c r="N34" s="56">
        <f>[2]медреаб.!$CO$93</f>
        <v>2433.5540000000001</v>
      </c>
      <c r="O34" s="57">
        <f>[2]медреаб.!$DX$93</f>
        <v>3275.7739999999999</v>
      </c>
      <c r="P34" s="2"/>
      <c r="Q34" s="2"/>
      <c r="R34" s="3"/>
    </row>
    <row r="35" spans="1:18" x14ac:dyDescent="0.3">
      <c r="A35" s="29"/>
      <c r="B35" s="44" t="s">
        <v>23</v>
      </c>
      <c r="C35" s="45"/>
      <c r="D35" s="61">
        <f>D29+D31+D33</f>
        <v>1182</v>
      </c>
      <c r="E35" s="47">
        <f t="shared" ref="E35:O35" si="12">E29+E31+E33</f>
        <v>96682.625500939699</v>
      </c>
      <c r="F35" s="61">
        <f t="shared" si="12"/>
        <v>1182</v>
      </c>
      <c r="G35" s="61">
        <f t="shared" si="12"/>
        <v>298</v>
      </c>
      <c r="H35" s="61">
        <f t="shared" si="12"/>
        <v>303</v>
      </c>
      <c r="I35" s="61">
        <f t="shared" si="12"/>
        <v>283</v>
      </c>
      <c r="J35" s="61">
        <f t="shared" si="12"/>
        <v>298</v>
      </c>
      <c r="K35" s="47">
        <f t="shared" si="12"/>
        <v>96682.625500939685</v>
      </c>
      <c r="L35" s="47">
        <f t="shared" si="12"/>
        <v>23843.50512614051</v>
      </c>
      <c r="M35" s="47">
        <f t="shared" si="12"/>
        <v>24572.053714910111</v>
      </c>
      <c r="N35" s="47">
        <f t="shared" si="12"/>
        <v>23810.686603553127</v>
      </c>
      <c r="O35" s="47">
        <f t="shared" si="12"/>
        <v>24456.38005633594</v>
      </c>
      <c r="P35" s="2"/>
      <c r="Q35" s="2"/>
      <c r="R35" s="3"/>
    </row>
    <row r="36" spans="1:18" x14ac:dyDescent="0.3">
      <c r="A36" s="62" t="s">
        <v>30</v>
      </c>
      <c r="B36" s="54" t="s">
        <v>25</v>
      </c>
      <c r="C36" s="54"/>
      <c r="D36" s="63">
        <f>D37</f>
        <v>14</v>
      </c>
      <c r="E36" s="64">
        <f t="shared" ref="E36:O36" si="13">E37</f>
        <v>686.75853925252227</v>
      </c>
      <c r="F36" s="63">
        <f t="shared" si="13"/>
        <v>14</v>
      </c>
      <c r="G36" s="63">
        <f t="shared" si="13"/>
        <v>5</v>
      </c>
      <c r="H36" s="63">
        <f t="shared" si="13"/>
        <v>4</v>
      </c>
      <c r="I36" s="63">
        <f t="shared" si="13"/>
        <v>3</v>
      </c>
      <c r="J36" s="63">
        <f t="shared" si="13"/>
        <v>2</v>
      </c>
      <c r="K36" s="64">
        <f t="shared" si="13"/>
        <v>686.75853925252204</v>
      </c>
      <c r="L36" s="64">
        <f t="shared" si="13"/>
        <v>254.83678899512441</v>
      </c>
      <c r="M36" s="64">
        <f t="shared" si="13"/>
        <v>178.56313289217533</v>
      </c>
      <c r="N36" s="64">
        <f t="shared" si="13"/>
        <v>145.452088382368</v>
      </c>
      <c r="O36" s="64">
        <f t="shared" si="13"/>
        <v>107.9065289828543</v>
      </c>
      <c r="P36" s="2"/>
      <c r="Q36" s="2"/>
      <c r="R36" s="3"/>
    </row>
    <row r="37" spans="1:18" ht="26.4" x14ac:dyDescent="0.3">
      <c r="A37" s="65"/>
      <c r="B37" s="66" t="s">
        <v>19</v>
      </c>
      <c r="C37" s="66" t="s">
        <v>20</v>
      </c>
      <c r="D37" s="67">
        <f>'[3]Дневной стационар'!AG$1315</f>
        <v>14</v>
      </c>
      <c r="E37" s="68">
        <f>'[3]Дневной стационар'!FS$1315</f>
        <v>686.75853925252227</v>
      </c>
      <c r="F37" s="67">
        <f>G37+H37+I37+J37</f>
        <v>14</v>
      </c>
      <c r="G37" s="67">
        <f>'[3]Дневной стационар'!L$1316</f>
        <v>5</v>
      </c>
      <c r="H37" s="67">
        <f>'[3]Дневной стационар'!R$1316</f>
        <v>4</v>
      </c>
      <c r="I37" s="67">
        <f>'[3]Дневной стационар'!Y$1316</f>
        <v>3</v>
      </c>
      <c r="J37" s="67">
        <f>'[3]Дневной стационар'!AF$1316</f>
        <v>2</v>
      </c>
      <c r="K37" s="68">
        <f>L37+M37+N37+O37</f>
        <v>686.75853925252204</v>
      </c>
      <c r="L37" s="68">
        <f>'[3]Дневной стационар'!CL$1316</f>
        <v>254.83678899512441</v>
      </c>
      <c r="M37" s="68">
        <f>'[3]Дневной стационар'!DF$1316</f>
        <v>178.56313289217533</v>
      </c>
      <c r="N37" s="68">
        <f>'[3]Дневной стационар'!EE$1316</f>
        <v>145.452088382368</v>
      </c>
      <c r="O37" s="68">
        <f>'[3]Дневной стационар'!FN$1316</f>
        <v>107.9065289828543</v>
      </c>
      <c r="P37" s="2"/>
      <c r="Q37" s="2"/>
      <c r="R37" s="3"/>
    </row>
    <row r="38" spans="1:18" ht="15" thickBot="1" x14ac:dyDescent="0.35">
      <c r="A38" s="65"/>
      <c r="B38" s="44" t="s">
        <v>23</v>
      </c>
      <c r="C38" s="45"/>
      <c r="D38" s="61">
        <f>D36</f>
        <v>14</v>
      </c>
      <c r="E38" s="47">
        <f t="shared" ref="E38:O38" si="14">E36</f>
        <v>686.75853925252227</v>
      </c>
      <c r="F38" s="61">
        <f t="shared" si="14"/>
        <v>14</v>
      </c>
      <c r="G38" s="61">
        <f t="shared" si="14"/>
        <v>5</v>
      </c>
      <c r="H38" s="61">
        <f t="shared" si="14"/>
        <v>4</v>
      </c>
      <c r="I38" s="61">
        <f t="shared" si="14"/>
        <v>3</v>
      </c>
      <c r="J38" s="61">
        <f t="shared" si="14"/>
        <v>2</v>
      </c>
      <c r="K38" s="47">
        <f t="shared" si="14"/>
        <v>686.75853925252204</v>
      </c>
      <c r="L38" s="47">
        <f t="shared" si="14"/>
        <v>254.83678899512441</v>
      </c>
      <c r="M38" s="47">
        <f t="shared" si="14"/>
        <v>178.56313289217533</v>
      </c>
      <c r="N38" s="47">
        <f t="shared" si="14"/>
        <v>145.452088382368</v>
      </c>
      <c r="O38" s="47">
        <f t="shared" si="14"/>
        <v>107.9065289828543</v>
      </c>
      <c r="P38" s="2"/>
      <c r="Q38" s="2"/>
      <c r="R38" s="3"/>
    </row>
    <row r="39" spans="1:18" ht="15" thickBot="1" x14ac:dyDescent="0.35">
      <c r="A39" s="69" t="s">
        <v>31</v>
      </c>
      <c r="B39" s="70"/>
      <c r="C39" s="70"/>
      <c r="D39" s="71">
        <f>D13+D18+D28+D35+D21+D38</f>
        <v>3568</v>
      </c>
      <c r="E39" s="72">
        <f t="shared" ref="E39:O39" si="15">E13+E18+E28+E35+E21+E38</f>
        <v>256633.02556050909</v>
      </c>
      <c r="F39" s="71">
        <f t="shared" si="15"/>
        <v>3568</v>
      </c>
      <c r="G39" s="71">
        <f t="shared" si="15"/>
        <v>861</v>
      </c>
      <c r="H39" s="71">
        <f t="shared" si="15"/>
        <v>916</v>
      </c>
      <c r="I39" s="71">
        <f t="shared" si="15"/>
        <v>875</v>
      </c>
      <c r="J39" s="71">
        <f t="shared" si="15"/>
        <v>916</v>
      </c>
      <c r="K39" s="72">
        <f t="shared" si="15"/>
        <v>256633.02556050906</v>
      </c>
      <c r="L39" s="72">
        <f t="shared" si="15"/>
        <v>61917.797247365736</v>
      </c>
      <c r="M39" s="72">
        <f t="shared" si="15"/>
        <v>65933.42429077343</v>
      </c>
      <c r="N39" s="72">
        <f t="shared" si="15"/>
        <v>63763.253356503636</v>
      </c>
      <c r="O39" s="72">
        <f t="shared" si="15"/>
        <v>65018.550665866242</v>
      </c>
      <c r="P39" s="2"/>
      <c r="Q39" s="4"/>
      <c r="R39" s="3"/>
    </row>
    <row r="40" spans="1:18" hidden="1" x14ac:dyDescent="0.3">
      <c r="A40" s="5"/>
      <c r="B40" s="5"/>
      <c r="C40" s="5"/>
      <c r="D40" s="6"/>
      <c r="E40" s="6">
        <f t="shared" ref="E40" si="16">E39-E41</f>
        <v>0</v>
      </c>
      <c r="F40" s="6"/>
      <c r="G40" s="6"/>
      <c r="H40" s="6"/>
      <c r="I40" s="6"/>
      <c r="J40" s="6"/>
      <c r="K40" s="6">
        <f>K39-K41</f>
        <v>0</v>
      </c>
      <c r="L40" s="6"/>
      <c r="M40" s="6"/>
      <c r="N40" s="6"/>
      <c r="O40" s="6"/>
      <c r="P40" s="2"/>
      <c r="Q40" s="4"/>
      <c r="R40" s="3"/>
    </row>
    <row r="41" spans="1:18" hidden="1" x14ac:dyDescent="0.3">
      <c r="D41" s="4"/>
      <c r="E41" s="4">
        <f>[4]Стоимость!X62</f>
        <v>256633.02556050901</v>
      </c>
      <c r="F41" s="4"/>
      <c r="G41" s="4"/>
      <c r="H41" s="4"/>
      <c r="I41" s="4"/>
      <c r="J41" s="4"/>
      <c r="K41" s="4">
        <f>[4]Стоимость!X62</f>
        <v>256633.02556050901</v>
      </c>
      <c r="L41" s="4"/>
      <c r="M41" s="4"/>
      <c r="N41" s="4"/>
      <c r="O41" s="4"/>
    </row>
    <row r="42" spans="1:18" hidden="1" x14ac:dyDescent="0.3"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8" hidden="1" x14ac:dyDescent="0.3"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8" hidden="1" x14ac:dyDescent="0.3">
      <c r="D44" s="4">
        <f>D39-D45</f>
        <v>62</v>
      </c>
      <c r="E44" s="4">
        <f t="shared" ref="E44:O44" si="17">E39-E45</f>
        <v>2967.9575792525138</v>
      </c>
      <c r="F44" s="4">
        <f t="shared" si="17"/>
        <v>62</v>
      </c>
      <c r="G44" s="4">
        <f t="shared" si="17"/>
        <v>17</v>
      </c>
      <c r="H44" s="4">
        <f t="shared" si="17"/>
        <v>16</v>
      </c>
      <c r="I44" s="4">
        <f t="shared" si="17"/>
        <v>15</v>
      </c>
      <c r="J44" s="4">
        <f t="shared" si="17"/>
        <v>14</v>
      </c>
      <c r="K44" s="4">
        <f t="shared" si="17"/>
        <v>2967.9575792526011</v>
      </c>
      <c r="L44" s="4">
        <f t="shared" si="17"/>
        <v>825.13654899512767</v>
      </c>
      <c r="M44" s="4">
        <f t="shared" si="17"/>
        <v>748.86289289216802</v>
      </c>
      <c r="N44" s="4">
        <f t="shared" si="17"/>
        <v>715.75184838237328</v>
      </c>
      <c r="O44" s="4">
        <f t="shared" si="17"/>
        <v>678.20628898286668</v>
      </c>
    </row>
    <row r="45" spans="1:18" hidden="1" x14ac:dyDescent="0.3">
      <c r="B45" s="12" t="s">
        <v>31</v>
      </c>
      <c r="C45" s="12"/>
      <c r="D45" s="7">
        <f>SUBTOTAL(9,D46:D48)</f>
        <v>3506</v>
      </c>
      <c r="E45" s="7">
        <f t="shared" ref="E45:O45" si="18">SUBTOTAL(9,E46:E48)</f>
        <v>253665.06798125658</v>
      </c>
      <c r="F45" s="7">
        <f t="shared" si="18"/>
        <v>3506</v>
      </c>
      <c r="G45" s="7">
        <f t="shared" si="18"/>
        <v>844</v>
      </c>
      <c r="H45" s="7">
        <f t="shared" si="18"/>
        <v>900</v>
      </c>
      <c r="I45" s="7">
        <f t="shared" si="18"/>
        <v>860</v>
      </c>
      <c r="J45" s="7">
        <f t="shared" si="18"/>
        <v>902</v>
      </c>
      <c r="K45" s="7">
        <f>SUBTOTAL(9,K46:K48)</f>
        <v>253665.06798125646</v>
      </c>
      <c r="L45" s="7">
        <f t="shared" si="18"/>
        <v>61092.660698370608</v>
      </c>
      <c r="M45" s="7">
        <f t="shared" si="18"/>
        <v>65184.561397881262</v>
      </c>
      <c r="N45" s="7">
        <f t="shared" si="18"/>
        <v>63047.501508121262</v>
      </c>
      <c r="O45" s="7">
        <f t="shared" si="18"/>
        <v>64340.344376883375</v>
      </c>
    </row>
    <row r="46" spans="1:18" ht="41.4" hidden="1" x14ac:dyDescent="0.3">
      <c r="B46" s="8" t="s">
        <v>32</v>
      </c>
      <c r="C46" s="8" t="s">
        <v>20</v>
      </c>
      <c r="D46" s="9">
        <f t="shared" ref="D46:O46" si="19">D29+D22+D9</f>
        <v>1702</v>
      </c>
      <c r="E46" s="9">
        <f t="shared" si="19"/>
        <v>169044.40616017615</v>
      </c>
      <c r="F46" s="9">
        <f t="shared" si="19"/>
        <v>1702</v>
      </c>
      <c r="G46" s="9">
        <f t="shared" si="19"/>
        <v>397</v>
      </c>
      <c r="H46" s="9">
        <f t="shared" si="19"/>
        <v>437</v>
      </c>
      <c r="I46" s="9">
        <f t="shared" si="19"/>
        <v>434</v>
      </c>
      <c r="J46" s="9">
        <f t="shared" si="19"/>
        <v>434</v>
      </c>
      <c r="K46" s="9">
        <f t="shared" si="19"/>
        <v>169044.40616017609</v>
      </c>
      <c r="L46" s="9">
        <f t="shared" si="19"/>
        <v>40093.503670258884</v>
      </c>
      <c r="M46" s="9">
        <f t="shared" si="19"/>
        <v>43512.670829040188</v>
      </c>
      <c r="N46" s="9">
        <f t="shared" si="19"/>
        <v>42935.923860666531</v>
      </c>
      <c r="O46" s="9">
        <f t="shared" si="19"/>
        <v>42502.307800210496</v>
      </c>
    </row>
    <row r="47" spans="1:18" ht="41.4" hidden="1" x14ac:dyDescent="0.3">
      <c r="B47" s="8" t="s">
        <v>33</v>
      </c>
      <c r="C47" s="8" t="s">
        <v>20</v>
      </c>
      <c r="D47" s="9">
        <f t="shared" ref="D47:O47" si="20">D14+D31+D24</f>
        <v>836</v>
      </c>
      <c r="E47" s="9">
        <f t="shared" si="20"/>
        <v>41772.024821080406</v>
      </c>
      <c r="F47" s="9">
        <f t="shared" si="20"/>
        <v>836</v>
      </c>
      <c r="G47" s="9">
        <f t="shared" si="20"/>
        <v>211</v>
      </c>
      <c r="H47" s="9">
        <f t="shared" si="20"/>
        <v>210</v>
      </c>
      <c r="I47" s="9">
        <f t="shared" si="20"/>
        <v>208</v>
      </c>
      <c r="J47" s="9">
        <f t="shared" si="20"/>
        <v>207</v>
      </c>
      <c r="K47" s="9">
        <f t="shared" si="20"/>
        <v>41772.024821080398</v>
      </c>
      <c r="L47" s="9">
        <f t="shared" si="20"/>
        <v>10475.910253111722</v>
      </c>
      <c r="M47" s="9">
        <f t="shared" si="20"/>
        <v>10431.303928841071</v>
      </c>
      <c r="N47" s="9">
        <f t="shared" si="20"/>
        <v>10436.810882454733</v>
      </c>
      <c r="O47" s="9">
        <f t="shared" si="20"/>
        <v>10427.999756672874</v>
      </c>
    </row>
    <row r="48" spans="1:18" ht="41.4" hidden="1" x14ac:dyDescent="0.3">
      <c r="B48" s="8" t="s">
        <v>34</v>
      </c>
      <c r="C48" s="8" t="s">
        <v>20</v>
      </c>
      <c r="D48" s="10">
        <f t="shared" ref="D48:O48" si="21">D11+D16+D26+D33</f>
        <v>968</v>
      </c>
      <c r="E48" s="10">
        <f t="shared" si="21"/>
        <v>42848.637000000002</v>
      </c>
      <c r="F48" s="10">
        <f t="shared" si="21"/>
        <v>968</v>
      </c>
      <c r="G48" s="10">
        <f t="shared" si="21"/>
        <v>236</v>
      </c>
      <c r="H48" s="10">
        <f t="shared" si="21"/>
        <v>253</v>
      </c>
      <c r="I48" s="10">
        <f t="shared" si="21"/>
        <v>218</v>
      </c>
      <c r="J48" s="10">
        <f t="shared" si="21"/>
        <v>261</v>
      </c>
      <c r="K48" s="10">
        <f t="shared" si="21"/>
        <v>42848.637000000002</v>
      </c>
      <c r="L48" s="10">
        <f t="shared" si="21"/>
        <v>10523.246775000001</v>
      </c>
      <c r="M48" s="10">
        <f t="shared" si="21"/>
        <v>11240.586640000001</v>
      </c>
      <c r="N48" s="10">
        <f t="shared" si="21"/>
        <v>9674.7667650000003</v>
      </c>
      <c r="O48" s="10">
        <f t="shared" si="21"/>
        <v>11410.036819999999</v>
      </c>
    </row>
    <row r="50" spans="2:15" x14ac:dyDescent="0.3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2:15" x14ac:dyDescent="0.3">
      <c r="B51" s="11" t="s">
        <v>21</v>
      </c>
      <c r="D51">
        <f>D11+D16+D26+D33+D19</f>
        <v>1016</v>
      </c>
      <c r="E51">
        <f t="shared" ref="E51:O51" si="22">E11+E16+E26+E33+E19</f>
        <v>45129.836040000002</v>
      </c>
      <c r="F51">
        <f t="shared" si="22"/>
        <v>1016</v>
      </c>
      <c r="G51">
        <f t="shared" si="22"/>
        <v>248</v>
      </c>
      <c r="H51">
        <f t="shared" si="22"/>
        <v>265</v>
      </c>
      <c r="I51">
        <f t="shared" si="22"/>
        <v>230</v>
      </c>
      <c r="J51">
        <f t="shared" si="22"/>
        <v>273</v>
      </c>
      <c r="K51">
        <f t="shared" si="22"/>
        <v>45129.836040000002</v>
      </c>
      <c r="L51">
        <f t="shared" si="22"/>
        <v>11093.546535000001</v>
      </c>
      <c r="M51">
        <f t="shared" si="22"/>
        <v>11810.886400000001</v>
      </c>
      <c r="N51">
        <f t="shared" si="22"/>
        <v>10245.066525</v>
      </c>
      <c r="O51">
        <f t="shared" si="22"/>
        <v>11980.336579999999</v>
      </c>
    </row>
    <row r="52" spans="2:15" x14ac:dyDescent="0.3">
      <c r="B52" s="11" t="s">
        <v>35</v>
      </c>
      <c r="D52" s="4">
        <f>D14+D24+D31+D36</f>
        <v>850</v>
      </c>
      <c r="E52" s="4">
        <f t="shared" ref="E52:I52" si="23">E14+E24+E31+E36</f>
        <v>42458.783360332927</v>
      </c>
      <c r="F52" s="4">
        <f t="shared" si="23"/>
        <v>850</v>
      </c>
      <c r="G52" s="4">
        <f t="shared" si="23"/>
        <v>216</v>
      </c>
      <c r="H52" s="4">
        <f t="shared" si="23"/>
        <v>214</v>
      </c>
      <c r="I52" s="4">
        <f t="shared" si="23"/>
        <v>211</v>
      </c>
      <c r="J52" s="4">
        <f>J14+J24+J31+J36</f>
        <v>209</v>
      </c>
      <c r="K52" s="4">
        <f t="shared" ref="K52:O52" si="24">K14+K24+K31+K36</f>
        <v>42458.78336033292</v>
      </c>
      <c r="L52" s="4">
        <f t="shared" si="24"/>
        <v>10730.747042106846</v>
      </c>
      <c r="M52" s="4">
        <f t="shared" si="24"/>
        <v>10609.867061733246</v>
      </c>
      <c r="N52" s="4">
        <f t="shared" si="24"/>
        <v>10582.262970837101</v>
      </c>
      <c r="O52" s="4">
        <f t="shared" si="24"/>
        <v>10535.906285655728</v>
      </c>
    </row>
    <row r="53" spans="2:15" x14ac:dyDescent="0.3">
      <c r="B53" s="11" t="s">
        <v>36</v>
      </c>
      <c r="D53">
        <f t="shared" ref="D53:O53" si="25">D22+D29+D9</f>
        <v>1702</v>
      </c>
      <c r="E53">
        <f t="shared" si="25"/>
        <v>169044.40616017615</v>
      </c>
      <c r="F53">
        <f t="shared" si="25"/>
        <v>1702</v>
      </c>
      <c r="G53">
        <f t="shared" si="25"/>
        <v>397</v>
      </c>
      <c r="H53">
        <f t="shared" si="25"/>
        <v>437</v>
      </c>
      <c r="I53">
        <f t="shared" si="25"/>
        <v>434</v>
      </c>
      <c r="J53">
        <f t="shared" si="25"/>
        <v>434</v>
      </c>
      <c r="K53">
        <f t="shared" si="25"/>
        <v>169044.40616017609</v>
      </c>
      <c r="L53">
        <f t="shared" si="25"/>
        <v>40093.503670258884</v>
      </c>
      <c r="M53">
        <f t="shared" si="25"/>
        <v>43512.670829040188</v>
      </c>
      <c r="N53">
        <f t="shared" si="25"/>
        <v>42935.923860666531</v>
      </c>
      <c r="O53">
        <f t="shared" si="25"/>
        <v>42502.307800210496</v>
      </c>
    </row>
    <row r="54" spans="2:15" x14ac:dyDescent="0.3">
      <c r="B54" s="11" t="s">
        <v>37</v>
      </c>
      <c r="D54">
        <f>SUM(D51:D53)</f>
        <v>3568</v>
      </c>
      <c r="E54">
        <f t="shared" ref="E54:O54" si="26">SUM(E51:E53)</f>
        <v>256633.02556050906</v>
      </c>
      <c r="F54">
        <f t="shared" si="26"/>
        <v>3568</v>
      </c>
      <c r="G54">
        <f t="shared" si="26"/>
        <v>861</v>
      </c>
      <c r="H54">
        <f t="shared" si="26"/>
        <v>916</v>
      </c>
      <c r="I54">
        <f t="shared" si="26"/>
        <v>875</v>
      </c>
      <c r="J54">
        <f t="shared" si="26"/>
        <v>916</v>
      </c>
      <c r="K54">
        <f t="shared" si="26"/>
        <v>256633.02556050901</v>
      </c>
      <c r="L54">
        <f t="shared" si="26"/>
        <v>61917.797247365728</v>
      </c>
      <c r="M54">
        <f t="shared" si="26"/>
        <v>65933.42429077343</v>
      </c>
      <c r="N54">
        <f t="shared" si="26"/>
        <v>63763.253356503628</v>
      </c>
      <c r="O54">
        <f t="shared" si="26"/>
        <v>65018.55066586622</v>
      </c>
    </row>
    <row r="56" spans="2:15" x14ac:dyDescent="0.3">
      <c r="B56" s="13" t="s">
        <v>38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</sheetData>
  <mergeCells count="35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13"/>
    <mergeCell ref="B9:C9"/>
    <mergeCell ref="B11:C11"/>
    <mergeCell ref="B13:C13"/>
    <mergeCell ref="A14:A18"/>
    <mergeCell ref="B14:C14"/>
    <mergeCell ref="B16:C16"/>
    <mergeCell ref="B18:C18"/>
    <mergeCell ref="A19:A21"/>
    <mergeCell ref="B19:C19"/>
    <mergeCell ref="B21:C21"/>
    <mergeCell ref="A22:A28"/>
    <mergeCell ref="B22:C22"/>
    <mergeCell ref="B24:C24"/>
    <mergeCell ref="B26:C26"/>
    <mergeCell ref="B28:C28"/>
    <mergeCell ref="B38:C38"/>
    <mergeCell ref="A39:C39"/>
    <mergeCell ref="B45:C45"/>
    <mergeCell ref="B56:O56"/>
    <mergeCell ref="A29:A35"/>
    <mergeCell ref="B29:C29"/>
    <mergeCell ref="B31:C31"/>
    <mergeCell ref="B33:C33"/>
    <mergeCell ref="B35:C35"/>
    <mergeCell ref="B36:C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Реаб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Зорина Тулуш</cp:lastModifiedBy>
  <dcterms:created xsi:type="dcterms:W3CDTF">2025-01-31T11:10:07Z</dcterms:created>
  <dcterms:modified xsi:type="dcterms:W3CDTF">2025-02-03T02:47:09Z</dcterms:modified>
</cp:coreProperties>
</file>